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8195" windowHeight="7230" activeTab="10"/>
  </bookViews>
  <sheets>
    <sheet name="Input - output" sheetId="1" r:id="rId1"/>
    <sheet name="Calculations" sheetId="2" r:id="rId2"/>
    <sheet name="Options" sheetId="4" r:id="rId3"/>
    <sheet name="Pipelines" sheetId="10" r:id="rId4"/>
    <sheet name="Introduction" sheetId="11" r:id="rId5"/>
    <sheet name="step 1" sheetId="12" r:id="rId6"/>
    <sheet name="step 2" sheetId="13" r:id="rId7"/>
    <sheet name="step 3" sheetId="14" r:id="rId8"/>
    <sheet name="step 4" sheetId="15" r:id="rId9"/>
    <sheet name="step 5" sheetId="16" r:id="rId10"/>
    <sheet name="RESULT" sheetId="17" r:id="rId11"/>
  </sheets>
  <definedNames>
    <definedName name="h_pump_Kalina">'Input - output'!$B$18</definedName>
    <definedName name="h_pump_ORC">'Input - output'!$G$18</definedName>
    <definedName name="Inlet_temperature_Kalina">'Input - output'!$B$11</definedName>
    <definedName name="m_dot_w_Kalina">'Input - output'!$B$12</definedName>
    <definedName name="m_dot_w_ORC">'Input - output'!$G$12</definedName>
    <definedName name="n_well_Kalina">'Input - output'!$B$27</definedName>
    <definedName name="n_well_ORC">'Input - output'!$G$27</definedName>
    <definedName name="T_w_in_Kalina">'Input - output'!$B$11</definedName>
    <definedName name="T_w_in_ORC">'Input - output'!$G$11</definedName>
  </definedNames>
  <calcPr calcId="145621" iterate="1"/>
</workbook>
</file>

<file path=xl/calcChain.xml><?xml version="1.0" encoding="utf-8"?>
<calcChain xmlns="http://schemas.openxmlformats.org/spreadsheetml/2006/main">
  <c r="B63" i="1" l="1"/>
  <c r="G60" i="1" l="1"/>
  <c r="B60" i="1"/>
  <c r="X88" i="2"/>
  <c r="Y88" i="2" s="1"/>
  <c r="X87" i="2"/>
  <c r="Y87" i="2" s="1"/>
  <c r="X86" i="2"/>
  <c r="Y86" i="2" s="1"/>
  <c r="X85" i="2"/>
  <c r="Y85" i="2" s="1"/>
  <c r="X84" i="2"/>
  <c r="Y84" i="2" s="1"/>
  <c r="X83" i="2"/>
  <c r="Y83" i="2" s="1"/>
  <c r="L91" i="2"/>
  <c r="O90" i="2"/>
  <c r="O91" i="2" s="1"/>
  <c r="N90" i="2"/>
  <c r="N91" i="2" s="1"/>
  <c r="M90" i="2"/>
  <c r="M91" i="2" s="1"/>
  <c r="L90" i="2"/>
  <c r="K90" i="2"/>
  <c r="K91" i="2" s="1"/>
  <c r="J90" i="2"/>
  <c r="J91" i="2" s="1"/>
  <c r="X59" i="2"/>
  <c r="X58" i="2"/>
  <c r="Y58" i="2" s="1"/>
  <c r="X57" i="2"/>
  <c r="Y57" i="2" s="1"/>
  <c r="X62" i="2"/>
  <c r="X61" i="2"/>
  <c r="Y61" i="2" s="1"/>
  <c r="X60" i="2"/>
  <c r="Y60" i="2" s="1"/>
  <c r="Y59" i="2"/>
  <c r="X56" i="2"/>
  <c r="Y56" i="2" s="1"/>
  <c r="X55" i="2"/>
  <c r="Y62" i="2"/>
  <c r="Y55" i="2"/>
  <c r="P64" i="2"/>
  <c r="P65" i="2" s="1"/>
  <c r="O64" i="2"/>
  <c r="O65" i="2" s="1"/>
  <c r="N64" i="2"/>
  <c r="N65" i="2" s="1"/>
  <c r="M64" i="2"/>
  <c r="M65" i="2" s="1"/>
  <c r="L64" i="2"/>
  <c r="L65" i="2" s="1"/>
  <c r="K64" i="2"/>
  <c r="K65" i="2" s="1"/>
  <c r="J64" i="2"/>
  <c r="J65" i="2" s="1"/>
  <c r="I64" i="2"/>
  <c r="I65" i="2" s="1"/>
  <c r="X33" i="2"/>
  <c r="Y33" i="2" s="1"/>
  <c r="X32" i="2"/>
  <c r="Y32" i="2" s="1"/>
  <c r="X31" i="2"/>
  <c r="X30" i="2"/>
  <c r="X4" i="2"/>
  <c r="N35" i="2"/>
  <c r="N36" i="2" s="1"/>
  <c r="K36" i="2"/>
  <c r="K35" i="2"/>
  <c r="M35" i="2"/>
  <c r="M36" i="2" s="1"/>
  <c r="L35" i="2"/>
  <c r="L36" i="2" s="1"/>
  <c r="Y31" i="2"/>
  <c r="Y30" i="2"/>
  <c r="X9" i="2"/>
  <c r="Y9" i="2" s="1"/>
  <c r="X8" i="2"/>
  <c r="X7" i="2"/>
  <c r="Y7" i="2" s="1"/>
  <c r="X6" i="2"/>
  <c r="Y6" i="2" s="1"/>
  <c r="X5" i="2"/>
  <c r="M11" i="2"/>
  <c r="M12" i="2" s="1"/>
  <c r="L11" i="2"/>
  <c r="L12" i="2" s="1"/>
  <c r="K12" i="2"/>
  <c r="K11" i="2"/>
  <c r="P11" i="2"/>
  <c r="P12" i="2" s="1"/>
  <c r="O11" i="2"/>
  <c r="O12" i="2" s="1"/>
  <c r="N11" i="2"/>
  <c r="N12" i="2" s="1"/>
  <c r="Y8" i="2"/>
  <c r="Y5" i="2"/>
  <c r="Y4" i="2"/>
  <c r="B16" i="2"/>
  <c r="V89" i="2" l="1"/>
  <c r="V63" i="2"/>
  <c r="V34" i="2"/>
  <c r="V10" i="2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D26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32" i="10"/>
  <c r="D31" i="10"/>
  <c r="D27" i="10"/>
  <c r="D28" i="10"/>
  <c r="D29" i="10"/>
  <c r="D30" i="10"/>
  <c r="E26" i="10"/>
  <c r="B6" i="2"/>
  <c r="Y89" i="2" l="1"/>
  <c r="Y63" i="2"/>
  <c r="Y34" i="2"/>
  <c r="Y10" i="2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26" i="10"/>
  <c r="V91" i="2" l="1"/>
  <c r="Y91" i="2" s="1"/>
  <c r="V92" i="2" s="1"/>
  <c r="Y92" i="2" s="1"/>
  <c r="V96" i="2"/>
  <c r="Y96" i="2" s="1"/>
  <c r="V101" i="2"/>
  <c r="Y101" i="2" s="1"/>
  <c r="V94" i="2"/>
  <c r="Y94" i="2" s="1"/>
  <c r="V95" i="2" s="1"/>
  <c r="Y95" i="2" s="1"/>
  <c r="V99" i="2"/>
  <c r="Y99" i="2" s="1"/>
  <c r="V102" i="2"/>
  <c r="Y102" i="2" s="1"/>
  <c r="V90" i="2"/>
  <c r="V93" i="2"/>
  <c r="Y93" i="2" s="1"/>
  <c r="V100" i="2"/>
  <c r="Y100" i="2" s="1"/>
  <c r="V65" i="2"/>
  <c r="Y65" i="2" s="1"/>
  <c r="V66" i="2" s="1"/>
  <c r="Y66" i="2" s="1"/>
  <c r="V70" i="2"/>
  <c r="Y70" i="2" s="1"/>
  <c r="V75" i="2"/>
  <c r="Y75" i="2" s="1"/>
  <c r="V68" i="2"/>
  <c r="Y68" i="2" s="1"/>
  <c r="V69" i="2" s="1"/>
  <c r="Y69" i="2" s="1"/>
  <c r="V73" i="2"/>
  <c r="Y73" i="2" s="1"/>
  <c r="V76" i="2"/>
  <c r="Y76" i="2" s="1"/>
  <c r="V64" i="2"/>
  <c r="V67" i="2"/>
  <c r="Y67" i="2" s="1"/>
  <c r="V74" i="2"/>
  <c r="Y74" i="2" s="1"/>
  <c r="V36" i="2"/>
  <c r="Y36" i="2" s="1"/>
  <c r="V37" i="2" s="1"/>
  <c r="Y37" i="2" s="1"/>
  <c r="V41" i="2"/>
  <c r="Y41" i="2" s="1"/>
  <c r="V46" i="2"/>
  <c r="Y46" i="2" s="1"/>
  <c r="V39" i="2"/>
  <c r="Y39" i="2" s="1"/>
  <c r="V40" i="2" s="1"/>
  <c r="Y40" i="2" s="1"/>
  <c r="V44" i="2"/>
  <c r="Y44" i="2" s="1"/>
  <c r="V47" i="2"/>
  <c r="Y47" i="2" s="1"/>
  <c r="V35" i="2"/>
  <c r="V38" i="2"/>
  <c r="Y38" i="2" s="1"/>
  <c r="V45" i="2"/>
  <c r="Y45" i="2" s="1"/>
  <c r="V12" i="2"/>
  <c r="Y12" i="2" s="1"/>
  <c r="V17" i="2"/>
  <c r="Y17" i="2" s="1"/>
  <c r="V23" i="2"/>
  <c r="Y23" i="2" s="1"/>
  <c r="V11" i="2"/>
  <c r="V22" i="2"/>
  <c r="Y22" i="2" s="1"/>
  <c r="V15" i="2"/>
  <c r="Y15" i="2" s="1"/>
  <c r="V20" i="2"/>
  <c r="Y20" i="2" s="1"/>
  <c r="V14" i="2"/>
  <c r="Y14" i="2" s="1"/>
  <c r="V21" i="2"/>
  <c r="Y21" i="2" s="1"/>
  <c r="Y90" i="2" l="1"/>
  <c r="V97" i="2"/>
  <c r="Y97" i="2" s="1"/>
  <c r="V98" i="2"/>
  <c r="Y98" i="2" s="1"/>
  <c r="Y64" i="2"/>
  <c r="V71" i="2"/>
  <c r="Y71" i="2" s="1"/>
  <c r="V72" i="2"/>
  <c r="Y72" i="2" s="1"/>
  <c r="Y35" i="2"/>
  <c r="V42" i="2"/>
  <c r="Y42" i="2" s="1"/>
  <c r="V43" i="2"/>
  <c r="Y43" i="2" s="1"/>
  <c r="V16" i="2"/>
  <c r="Y16" i="2" s="1"/>
  <c r="V13" i="2"/>
  <c r="Y13" i="2" s="1"/>
  <c r="V18" i="2"/>
  <c r="Y18" i="2" s="1"/>
  <c r="V19" i="2"/>
  <c r="Y19" i="2" s="1"/>
  <c r="Y11" i="2"/>
  <c r="V103" i="2" l="1"/>
  <c r="Y103" i="2"/>
  <c r="V77" i="2"/>
  <c r="Y77" i="2"/>
  <c r="V48" i="2"/>
  <c r="Y48" i="2"/>
  <c r="Y24" i="2"/>
  <c r="V24" i="2"/>
  <c r="G27" i="1" l="1"/>
  <c r="G62" i="1" s="1"/>
  <c r="B27" i="1"/>
  <c r="B62" i="1" s="1"/>
  <c r="G63" i="1" l="1"/>
  <c r="G28" i="1"/>
  <c r="G61" i="1" s="1"/>
  <c r="B28" i="1"/>
  <c r="B61" i="1" s="1"/>
  <c r="B21" i="2"/>
  <c r="B35" i="1" s="1"/>
  <c r="B20" i="2"/>
  <c r="B11" i="2"/>
  <c r="B10" i="2"/>
  <c r="B17" i="2"/>
  <c r="B75" i="1" l="1"/>
  <c r="G35" i="1"/>
  <c r="B7" i="2"/>
  <c r="B34" i="1"/>
  <c r="G34" i="1" l="1"/>
  <c r="G37" i="1"/>
  <c r="B37" i="1"/>
  <c r="G75" i="1" l="1"/>
  <c r="B64" i="1"/>
  <c r="G64" i="1"/>
  <c r="B66" i="1"/>
  <c r="G66" i="1"/>
  <c r="B69" i="1"/>
  <c r="G69" i="1"/>
</calcChain>
</file>

<file path=xl/sharedStrings.xml><?xml version="1.0" encoding="utf-8"?>
<sst xmlns="http://schemas.openxmlformats.org/spreadsheetml/2006/main" count="369" uniqueCount="137">
  <si>
    <t>Kalina</t>
  </si>
  <si>
    <t>[kg/s]</t>
  </si>
  <si>
    <t>Net power</t>
  </si>
  <si>
    <t>[°C]</t>
  </si>
  <si>
    <t>Inlet temperature</t>
  </si>
  <si>
    <t>Energy:</t>
  </si>
  <si>
    <t>Power production</t>
  </si>
  <si>
    <t>[GWh]</t>
  </si>
  <si>
    <t xml:space="preserve"> --------------------  INPUT  --------------------</t>
  </si>
  <si>
    <t xml:space="preserve"> --------------------  OUTPUT  --------------------</t>
  </si>
  <si>
    <t>Cold end:</t>
  </si>
  <si>
    <t>[m]</t>
  </si>
  <si>
    <t>Gross power</t>
  </si>
  <si>
    <t>Cooling</t>
  </si>
  <si>
    <t>wet</t>
  </si>
  <si>
    <t>dry</t>
  </si>
  <si>
    <t>ORC</t>
  </si>
  <si>
    <t>Geothermal liquid:</t>
  </si>
  <si>
    <r>
      <t>y = 0,0086x</t>
    </r>
    <r>
      <rPr>
        <vertAlign val="superscript"/>
        <sz val="10"/>
        <color rgb="FF000000"/>
        <rFont val="Calibri"/>
        <family val="2"/>
        <scheme val="minor"/>
      </rPr>
      <t>2</t>
    </r>
    <r>
      <rPr>
        <sz val="10"/>
        <color rgb="FF000000"/>
        <rFont val="Calibri"/>
        <family val="2"/>
        <scheme val="minor"/>
      </rPr>
      <t xml:space="preserve"> - 1,3919x + 65,469</t>
    </r>
  </si>
  <si>
    <r>
      <t>y = 0,0067x</t>
    </r>
    <r>
      <rPr>
        <vertAlign val="superscript"/>
        <sz val="10"/>
        <color rgb="FF000000"/>
        <rFont val="Calibri"/>
        <family val="2"/>
        <scheme val="minor"/>
      </rPr>
      <t>2</t>
    </r>
    <r>
      <rPr>
        <sz val="10"/>
        <color rgb="FF000000"/>
        <rFont val="Calibri"/>
        <family val="2"/>
        <scheme val="minor"/>
      </rPr>
      <t xml:space="preserve"> - 1,0489x + 47,804</t>
    </r>
  </si>
  <si>
    <r>
      <t>y = 0,0069x</t>
    </r>
    <r>
      <rPr>
        <vertAlign val="superscript"/>
        <sz val="10"/>
        <color rgb="FF000000"/>
        <rFont val="Calibri"/>
        <family val="2"/>
        <scheme val="minor"/>
      </rPr>
      <t>2</t>
    </r>
    <r>
      <rPr>
        <sz val="10"/>
        <color rgb="FF000000"/>
        <rFont val="Calibri"/>
        <family val="2"/>
        <scheme val="minor"/>
      </rPr>
      <t xml:space="preserve"> - 1,1041x + 51,186</t>
    </r>
  </si>
  <si>
    <r>
      <t>y = 0,009x</t>
    </r>
    <r>
      <rPr>
        <vertAlign val="superscript"/>
        <sz val="10"/>
        <color rgb="FF000000"/>
        <rFont val="Calibri"/>
        <family val="2"/>
        <scheme val="minor"/>
      </rPr>
      <t>2</t>
    </r>
    <r>
      <rPr>
        <sz val="10"/>
        <color rgb="FF000000"/>
        <rFont val="Calibri"/>
        <family val="2"/>
        <scheme val="minor"/>
      </rPr>
      <t xml:space="preserve"> - 1,484x + 71,046</t>
    </r>
  </si>
  <si>
    <r>
      <t>y = 0,0018x</t>
    </r>
    <r>
      <rPr>
        <vertAlign val="superscript"/>
        <sz val="10"/>
        <color rgb="FF000000"/>
        <rFont val="Calibri"/>
        <family val="2"/>
        <scheme val="minor"/>
      </rPr>
      <t>2</t>
    </r>
    <r>
      <rPr>
        <sz val="10"/>
        <color rgb="FF000000"/>
        <rFont val="Calibri"/>
        <family val="2"/>
        <scheme val="minor"/>
      </rPr>
      <t xml:space="preserve"> + 0,0581x - 11,386</t>
    </r>
  </si>
  <si>
    <r>
      <t>y = 0,0019x</t>
    </r>
    <r>
      <rPr>
        <vertAlign val="superscript"/>
        <sz val="10"/>
        <color rgb="FF000000"/>
        <rFont val="Calibri"/>
        <family val="2"/>
        <scheme val="minor"/>
      </rPr>
      <t>2</t>
    </r>
    <r>
      <rPr>
        <sz val="10"/>
        <color rgb="FF000000"/>
        <rFont val="Calibri"/>
        <family val="2"/>
        <scheme val="minor"/>
      </rPr>
      <t xml:space="preserve"> + 0,0861x - 12,202</t>
    </r>
  </si>
  <si>
    <t>Total mass flow rate</t>
  </si>
  <si>
    <r>
      <t>y = 0,0022x</t>
    </r>
    <r>
      <rPr>
        <vertAlign val="superscript"/>
        <sz val="10"/>
        <color rgb="FF000000"/>
        <rFont val="Calibri"/>
        <family val="2"/>
        <scheme val="minor"/>
      </rPr>
      <t>2</t>
    </r>
    <r>
      <rPr>
        <sz val="10"/>
        <color rgb="FF000000"/>
        <rFont val="Calibri"/>
        <family val="2"/>
        <scheme val="minor"/>
      </rPr>
      <t xml:space="preserve"> - 0,0034x - 8,091</t>
    </r>
  </si>
  <si>
    <r>
      <t>y = 0,0022x</t>
    </r>
    <r>
      <rPr>
        <vertAlign val="superscript"/>
        <sz val="10"/>
        <color rgb="FF000000"/>
        <rFont val="Calibri"/>
        <family val="2"/>
        <scheme val="minor"/>
      </rPr>
      <t>2</t>
    </r>
    <r>
      <rPr>
        <sz val="10"/>
        <color rgb="FF000000"/>
        <rFont val="Calibri"/>
        <family val="2"/>
        <scheme val="minor"/>
      </rPr>
      <t xml:space="preserve"> + 0,0276x - 9,4883</t>
    </r>
  </si>
  <si>
    <t>EGS</t>
  </si>
  <si>
    <t>Wells:</t>
  </si>
  <si>
    <t>yes</t>
  </si>
  <si>
    <t>no</t>
  </si>
  <si>
    <t>Cost</t>
  </si>
  <si>
    <t>Power plant</t>
  </si>
  <si>
    <t>Capex:</t>
  </si>
  <si>
    <t>€</t>
  </si>
  <si>
    <t>Opex:</t>
  </si>
  <si>
    <t>Number of inj. wells</t>
  </si>
  <si>
    <t>Number of prod. wells</t>
  </si>
  <si>
    <t>Temp. [°C]</t>
  </si>
  <si>
    <t>EGS wells:</t>
  </si>
  <si>
    <t>Normal wells:</t>
  </si>
  <si>
    <r>
      <t>Well price [</t>
    </r>
    <r>
      <rPr>
        <b/>
        <sz val="11"/>
        <color theme="1"/>
        <rFont val="Times New Roman"/>
        <family val="1"/>
      </rPr>
      <t>€</t>
    </r>
    <r>
      <rPr>
        <b/>
        <sz val="11"/>
        <color theme="1"/>
        <rFont val="Calibri"/>
        <family val="2"/>
      </rPr>
      <t>]</t>
    </r>
  </si>
  <si>
    <r>
      <t>pump price [</t>
    </r>
    <r>
      <rPr>
        <b/>
        <sz val="11"/>
        <color theme="1"/>
        <rFont val="Times New Roman"/>
        <family val="1"/>
      </rPr>
      <t>€</t>
    </r>
    <r>
      <rPr>
        <b/>
        <sz val="11"/>
        <color theme="1"/>
        <rFont val="Calibri"/>
        <family val="2"/>
      </rPr>
      <t>]</t>
    </r>
  </si>
  <si>
    <t>130-159</t>
  </si>
  <si>
    <t>Total cost:</t>
  </si>
  <si>
    <t>n</t>
  </si>
  <si>
    <r>
      <t>i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</si>
  <si>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i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</si>
  <si>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</si>
  <si>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q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</si>
  <si>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q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</si>
  <si>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</si>
  <si>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[size]</t>
  </si>
  <si>
    <t>[€]</t>
  </si>
  <si>
    <t>[-]</t>
  </si>
  <si>
    <t>Turbine</t>
  </si>
  <si>
    <t>Evaporator</t>
  </si>
  <si>
    <t>Condenser</t>
  </si>
  <si>
    <t>Circulation pumps</t>
  </si>
  <si>
    <t>Cooling tower</t>
  </si>
  <si>
    <t>Cooling cycle pumps</t>
  </si>
  <si>
    <t>Other Equipment</t>
  </si>
  <si>
    <t>Installation</t>
  </si>
  <si>
    <t>Piping Material</t>
  </si>
  <si>
    <t>Piping Installation</t>
  </si>
  <si>
    <t>Isolation and Painting</t>
  </si>
  <si>
    <t>Electronics Materials</t>
  </si>
  <si>
    <t>Electronics Installation</t>
  </si>
  <si>
    <t>Instruments</t>
  </si>
  <si>
    <t>Instruments Installation Materials</t>
  </si>
  <si>
    <t>Instruments Installation</t>
  </si>
  <si>
    <t>Building</t>
  </si>
  <si>
    <t>Foundations and other support</t>
  </si>
  <si>
    <t>Engineering</t>
  </si>
  <si>
    <t>Contractor</t>
  </si>
  <si>
    <t>Circ. Pump</t>
  </si>
  <si>
    <t>Cool. Tow.</t>
  </si>
  <si>
    <t>Cool. Pump</t>
  </si>
  <si>
    <t>Formula</t>
  </si>
  <si>
    <t>Size:</t>
  </si>
  <si>
    <t>LT Recuperator</t>
  </si>
  <si>
    <t>HT recuperator</t>
  </si>
  <si>
    <t>LT recup.</t>
  </si>
  <si>
    <t>HT recup.</t>
  </si>
  <si>
    <t>Pipelines</t>
  </si>
  <si>
    <t>Substation</t>
  </si>
  <si>
    <t>Mass flow</t>
  </si>
  <si>
    <t>[L/s]</t>
  </si>
  <si>
    <t>DN</t>
  </si>
  <si>
    <t>Price</t>
  </si>
  <si>
    <r>
      <t>[</t>
    </r>
    <r>
      <rPr>
        <b/>
        <sz val="11"/>
        <color theme="1"/>
        <rFont val="Times New Roman"/>
        <family val="1"/>
      </rPr>
      <t>€/m</t>
    </r>
    <r>
      <rPr>
        <b/>
        <sz val="11"/>
        <color theme="1"/>
        <rFont val="Calibri"/>
        <family val="2"/>
      </rPr>
      <t>]</t>
    </r>
  </si>
  <si>
    <t>Production wells</t>
  </si>
  <si>
    <t>Injection wells</t>
  </si>
  <si>
    <t>No. of pads</t>
  </si>
  <si>
    <t>Pipe length [m]</t>
  </si>
  <si>
    <r>
      <t>[MW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]</t>
    </r>
  </si>
  <si>
    <t>Well pumps</t>
  </si>
  <si>
    <t>Wells</t>
  </si>
  <si>
    <t>€/W</t>
  </si>
  <si>
    <t>Total cost per net power:</t>
  </si>
  <si>
    <t>Depth of water level</t>
  </si>
  <si>
    <t>ORC wet cooling:</t>
  </si>
  <si>
    <t>ORC dry cooling:</t>
  </si>
  <si>
    <r>
      <t>y=0,01x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-1,8687x+103,5</t>
    </r>
  </si>
  <si>
    <r>
      <t>y=0,0175x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-4,4817x+300,74</t>
    </r>
  </si>
  <si>
    <r>
      <t>y=0,0062x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-1,3023x+88,6</t>
    </r>
  </si>
  <si>
    <r>
      <t>y=0,0013x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-0,2635x+14,148</t>
    </r>
  </si>
  <si>
    <r>
      <t>y=0,0006x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-0,1182x+8,107</t>
    </r>
  </si>
  <si>
    <r>
      <t>y=0,0003x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-0,067x+4,5937</t>
    </r>
  </si>
  <si>
    <t>Evap.</t>
  </si>
  <si>
    <t>Condens.</t>
  </si>
  <si>
    <r>
      <t>y=0,01x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-1,8738x+103,77</t>
    </r>
  </si>
  <si>
    <r>
      <t>y=0,0174x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-4,466x+299,74</t>
    </r>
  </si>
  <si>
    <r>
      <t>y=0,0069x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-1,4034x+93,655</t>
    </r>
  </si>
  <si>
    <r>
      <t>y=0,0013x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-0,2638x+14,182</t>
    </r>
  </si>
  <si>
    <t>Kalina wet cooling:</t>
  </si>
  <si>
    <t>HT recup</t>
  </si>
  <si>
    <r>
      <t>y=0,0002x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+0,5618x-45,786</t>
    </r>
  </si>
  <si>
    <r>
      <t>y=0,0075x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-1,859x+131,47</t>
    </r>
  </si>
  <si>
    <r>
      <t>y=-0,0016x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+0,4817x-30,873</t>
    </r>
  </si>
  <si>
    <r>
      <t>y=-0,0085x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+2,4426x-145,59</t>
    </r>
  </si>
  <si>
    <r>
      <t>y=2</t>
    </r>
    <r>
      <rPr>
        <sz val="11"/>
        <color theme="1"/>
        <rFont val="Calibri"/>
        <family val="2"/>
      </rPr>
      <t>·10</t>
    </r>
    <r>
      <rPr>
        <vertAlign val="superscript"/>
        <sz val="11"/>
        <color theme="1"/>
        <rFont val="Calibri"/>
        <family val="2"/>
      </rPr>
      <t>-5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>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+0,0173x-1,4534</t>
    </r>
  </si>
  <si>
    <r>
      <t>y=-9</t>
    </r>
    <r>
      <rPr>
        <sz val="11"/>
        <color theme="1"/>
        <rFont val="Calibri"/>
        <family val="2"/>
      </rPr>
      <t>·10</t>
    </r>
    <r>
      <rPr>
        <vertAlign val="superscript"/>
        <sz val="11"/>
        <color theme="1"/>
        <rFont val="Calibri"/>
        <family val="2"/>
      </rPr>
      <t>-5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>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+0,0401x-1,8683</t>
    </r>
  </si>
  <si>
    <r>
      <t>y=-3</t>
    </r>
    <r>
      <rPr>
        <sz val="11"/>
        <color theme="1"/>
        <rFont val="Calibri"/>
        <family val="2"/>
      </rPr>
      <t>·10</t>
    </r>
    <r>
      <rPr>
        <vertAlign val="superscript"/>
        <sz val="11"/>
        <color theme="1"/>
        <rFont val="Calibri"/>
        <family val="2"/>
      </rPr>
      <t>-5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>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+0,0151x-0,7042</t>
    </r>
  </si>
  <si>
    <t>Cond.</t>
  </si>
  <si>
    <t>Kalina dry cooling:</t>
  </si>
  <si>
    <r>
      <t>y=0,0002x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+0,5644x-45,972</t>
    </r>
  </si>
  <si>
    <r>
      <t>y=0,0075x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-1,8574x+131,35</t>
    </r>
  </si>
  <si>
    <r>
      <t>y=-0,0016x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+0,4838x-30,989</t>
    </r>
  </si>
  <si>
    <r>
      <t>y=2</t>
    </r>
    <r>
      <rPr>
        <sz val="11"/>
        <color theme="1"/>
        <rFont val="Calibri"/>
        <family val="2"/>
      </rPr>
      <t>·10</t>
    </r>
    <r>
      <rPr>
        <vertAlign val="superscript"/>
        <sz val="11"/>
        <color theme="1"/>
        <rFont val="Calibri"/>
        <family val="2"/>
      </rPr>
      <t>7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>x</t>
    </r>
    <r>
      <rPr>
        <vertAlign val="superscript"/>
        <sz val="11"/>
        <color theme="1"/>
        <rFont val="Calibri"/>
        <family val="2"/>
        <scheme val="minor"/>
      </rPr>
      <t>-3,906</t>
    </r>
  </si>
  <si>
    <r>
      <t>y=2</t>
    </r>
    <r>
      <rPr>
        <sz val="11"/>
        <color theme="1"/>
        <rFont val="Calibri"/>
        <family val="2"/>
      </rPr>
      <t>·10</t>
    </r>
    <r>
      <rPr>
        <vertAlign val="superscript"/>
        <sz val="11"/>
        <color theme="1"/>
        <rFont val="Calibri"/>
        <family val="2"/>
      </rPr>
      <t>7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>x</t>
    </r>
    <r>
      <rPr>
        <vertAlign val="superscript"/>
        <sz val="11"/>
        <color theme="1"/>
        <rFont val="Calibri"/>
        <family val="2"/>
        <scheme val="minor"/>
      </rPr>
      <t>-3,907</t>
    </r>
  </si>
  <si>
    <r>
      <t>y=-0,0111x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+3,1864x-192,54</t>
    </r>
  </si>
  <si>
    <r>
      <t>y=1</t>
    </r>
    <r>
      <rPr>
        <sz val="11"/>
        <color theme="1"/>
        <rFont val="Calibri"/>
        <family val="2"/>
      </rPr>
      <t>·10</t>
    </r>
    <r>
      <rPr>
        <vertAlign val="superscript"/>
        <sz val="11"/>
        <color theme="1"/>
        <rFont val="Calibri"/>
        <family val="2"/>
      </rPr>
      <t>-5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>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+0,0177x-1,4741</t>
    </r>
  </si>
  <si>
    <t>Evapor.</t>
  </si>
  <si>
    <t>120-129</t>
  </si>
  <si>
    <t>160-170</t>
  </si>
  <si>
    <t>120-170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</si>
</sst>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  <fill>
      <patternFill patternType="solid">
        <fgColor rgb="FF2DC8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21">
    <xf numFmtId="0" fontId="0" fillId="0" borderId="0" xfId="0"/>
    <xf numFmtId="0" fontId="0" fillId="0" borderId="0" xfId="0" applyBorder="1"/>
    <xf numFmtId="0" fontId="4" fillId="0" borderId="0" xfId="0" applyFont="1" applyBorder="1"/>
    <xf numFmtId="0" fontId="3" fillId="0" borderId="0" xfId="0" applyFont="1" applyBorder="1" applyAlignment="1"/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 applyFill="1" applyBorder="1"/>
    <xf numFmtId="0" fontId="7" fillId="0" borderId="0" xfId="0" applyFont="1" applyAlignment="1">
      <alignment horizontal="left" vertical="center" readingOrder="1"/>
    </xf>
    <xf numFmtId="0" fontId="3" fillId="0" borderId="0" xfId="0" applyFont="1"/>
    <xf numFmtId="0" fontId="0" fillId="0" borderId="0" xfId="0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6" fillId="4" borderId="4" xfId="1" applyFont="1" applyFill="1" applyBorder="1" applyAlignment="1">
      <alignment horizontal="center" vertical="center"/>
    </xf>
    <xf numFmtId="164" fontId="6" fillId="4" borderId="3" xfId="1" applyNumberFormat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1" fillId="4" borderId="3" xfId="1" applyFill="1" applyBorder="1" applyAlignment="1">
      <alignment horizontal="center" vertical="center"/>
    </xf>
    <xf numFmtId="1" fontId="6" fillId="4" borderId="3" xfId="1" applyNumberFormat="1" applyFont="1" applyFill="1" applyBorder="1" applyAlignment="1">
      <alignment horizontal="center" vertical="center"/>
    </xf>
    <xf numFmtId="2" fontId="2" fillId="5" borderId="2" xfId="2" applyNumberFormat="1" applyFill="1" applyBorder="1" applyAlignment="1" applyProtection="1">
      <alignment horizontal="center" vertical="center"/>
      <protection hidden="1"/>
    </xf>
    <xf numFmtId="164" fontId="2" fillId="5" borderId="2" xfId="2" applyNumberFormat="1" applyFill="1" applyBorder="1" applyAlignment="1" applyProtection="1">
      <alignment horizontal="center" vertical="center"/>
      <protection hidden="1"/>
    </xf>
    <xf numFmtId="2" fontId="2" fillId="5" borderId="2" xfId="2" applyNumberFormat="1" applyFill="1" applyAlignment="1" applyProtection="1">
      <alignment horizontal="center" vertical="center"/>
      <protection hidden="1"/>
    </xf>
    <xf numFmtId="164" fontId="2" fillId="5" borderId="2" xfId="2" applyNumberFormat="1" applyFill="1" applyAlignment="1" applyProtection="1">
      <alignment horizontal="center" vertical="center"/>
      <protection hidden="1"/>
    </xf>
    <xf numFmtId="0" fontId="9" fillId="6" borderId="0" xfId="0" applyFont="1" applyFill="1" applyBorder="1" applyAlignment="1">
      <alignment horizontal="right"/>
    </xf>
    <xf numFmtId="0" fontId="9" fillId="6" borderId="0" xfId="1" applyFont="1" applyFill="1" applyBorder="1" applyAlignment="1">
      <alignment horizontal="center" vertical="center"/>
    </xf>
    <xf numFmtId="0" fontId="9" fillId="6" borderId="0" xfId="0" applyFont="1" applyFill="1" applyBorder="1"/>
    <xf numFmtId="1" fontId="9" fillId="6" borderId="0" xfId="1" applyNumberFormat="1" applyFont="1" applyFill="1" applyBorder="1" applyAlignment="1">
      <alignment horizontal="center" vertical="center"/>
    </xf>
    <xf numFmtId="0" fontId="9" fillId="6" borderId="0" xfId="0" applyFont="1" applyFill="1"/>
    <xf numFmtId="0" fontId="10" fillId="6" borderId="0" xfId="0" applyFont="1" applyFill="1" applyBorder="1" applyAlignment="1">
      <alignment horizontal="right"/>
    </xf>
    <xf numFmtId="0" fontId="10" fillId="6" borderId="0" xfId="0" applyFont="1" applyFill="1" applyBorder="1"/>
    <xf numFmtId="0" fontId="10" fillId="4" borderId="3" xfId="1" applyFont="1" applyFill="1" applyBorder="1" applyAlignment="1">
      <alignment horizontal="center" vertical="center"/>
    </xf>
    <xf numFmtId="1" fontId="10" fillId="4" borderId="3" xfId="1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0" fillId="6" borderId="0" xfId="0" applyFill="1" applyBorder="1"/>
    <xf numFmtId="0" fontId="11" fillId="0" borderId="0" xfId="0" applyFont="1"/>
    <xf numFmtId="0" fontId="0" fillId="5" borderId="3" xfId="0" applyFill="1" applyBorder="1" applyAlignment="1">
      <alignment horizontal="center"/>
    </xf>
    <xf numFmtId="3" fontId="0" fillId="0" borderId="0" xfId="0" applyNumberFormat="1"/>
    <xf numFmtId="3" fontId="0" fillId="5" borderId="3" xfId="0" applyNumberForma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3" fontId="3" fillId="0" borderId="0" xfId="0" applyNumberFormat="1" applyFont="1"/>
    <xf numFmtId="0" fontId="0" fillId="6" borderId="8" xfId="0" applyFill="1" applyBorder="1"/>
    <xf numFmtId="0" fontId="0" fillId="6" borderId="10" xfId="0" applyFill="1" applyBorder="1"/>
    <xf numFmtId="3" fontId="3" fillId="5" borderId="11" xfId="0" applyNumberFormat="1" applyFont="1" applyFill="1" applyBorder="1" applyAlignment="1">
      <alignment horizontal="center"/>
    </xf>
    <xf numFmtId="0" fontId="0" fillId="0" borderId="12" xfId="0" applyBorder="1"/>
    <xf numFmtId="3" fontId="3" fillId="5" borderId="4" xfId="0" applyNumberFormat="1" applyFont="1" applyFill="1" applyBorder="1" applyAlignment="1">
      <alignment horizontal="center"/>
    </xf>
    <xf numFmtId="0" fontId="4" fillId="6" borderId="0" xfId="0" applyFont="1" applyFill="1" applyBorder="1"/>
    <xf numFmtId="0" fontId="0" fillId="6" borderId="0" xfId="0" applyFill="1"/>
    <xf numFmtId="0" fontId="4" fillId="6" borderId="3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0" fillId="6" borderId="13" xfId="0" applyFill="1" applyBorder="1"/>
    <xf numFmtId="0" fontId="0" fillId="6" borderId="11" xfId="0" applyFill="1" applyBorder="1"/>
    <xf numFmtId="0" fontId="0" fillId="6" borderId="13" xfId="0" applyFon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3" fontId="0" fillId="6" borderId="13" xfId="0" applyNumberFormat="1" applyFill="1" applyBorder="1" applyAlignment="1">
      <alignment horizontal="center"/>
    </xf>
    <xf numFmtId="3" fontId="0" fillId="6" borderId="13" xfId="0" applyNumberFormat="1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3" fontId="0" fillId="6" borderId="4" xfId="0" applyNumberFormat="1" applyFont="1" applyFill="1" applyBorder="1" applyAlignment="1">
      <alignment horizontal="center"/>
    </xf>
    <xf numFmtId="3" fontId="0" fillId="6" borderId="11" xfId="0" applyNumberFormat="1" applyFont="1" applyFill="1" applyBorder="1" applyAlignment="1">
      <alignment horizontal="center"/>
    </xf>
    <xf numFmtId="3" fontId="3" fillId="6" borderId="0" xfId="0" applyNumberFormat="1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0" fillId="0" borderId="0" xfId="0"/>
    <xf numFmtId="2" fontId="0" fillId="0" borderId="0" xfId="0" applyNumberFormat="1"/>
    <xf numFmtId="3" fontId="0" fillId="0" borderId="0" xfId="0" applyNumberFormat="1"/>
    <xf numFmtId="0" fontId="0" fillId="6" borderId="4" xfId="0" applyFill="1" applyBorder="1" applyProtection="1">
      <protection locked="0"/>
    </xf>
    <xf numFmtId="0" fontId="0" fillId="6" borderId="13" xfId="0" applyFill="1" applyBorder="1" applyProtection="1">
      <protection locked="0"/>
    </xf>
    <xf numFmtId="49" fontId="0" fillId="6" borderId="13" xfId="0" applyNumberFormat="1" applyFill="1" applyBorder="1" applyAlignment="1" applyProtection="1">
      <alignment vertical="center"/>
      <protection locked="0"/>
    </xf>
    <xf numFmtId="0" fontId="0" fillId="6" borderId="11" xfId="0" applyFill="1" applyBorder="1" applyProtection="1">
      <protection locked="0"/>
    </xf>
    <xf numFmtId="0" fontId="0" fillId="6" borderId="6" xfId="0" applyFill="1" applyBorder="1"/>
    <xf numFmtId="0" fontId="0" fillId="6" borderId="4" xfId="0" applyFill="1" applyBorder="1"/>
    <xf numFmtId="0" fontId="3" fillId="6" borderId="11" xfId="0" applyFont="1" applyFill="1" applyBorder="1"/>
    <xf numFmtId="0" fontId="3" fillId="6" borderId="11" xfId="0" applyFont="1" applyFill="1" applyBorder="1" applyAlignment="1">
      <alignment horizontal="center"/>
    </xf>
    <xf numFmtId="3" fontId="10" fillId="6" borderId="13" xfId="0" applyNumberFormat="1" applyFont="1" applyFill="1" applyBorder="1" applyAlignment="1">
      <alignment horizontal="center"/>
    </xf>
    <xf numFmtId="3" fontId="10" fillId="6" borderId="11" xfId="0" applyNumberFormat="1" applyFont="1" applyFill="1" applyBorder="1" applyAlignment="1">
      <alignment horizontal="center"/>
    </xf>
    <xf numFmtId="0" fontId="3" fillId="6" borderId="3" xfId="0" applyFont="1" applyFill="1" applyBorder="1"/>
    <xf numFmtId="0" fontId="16" fillId="6" borderId="3" xfId="0" applyFont="1" applyFill="1" applyBorder="1"/>
    <xf numFmtId="3" fontId="10" fillId="6" borderId="4" xfId="0" applyNumberFormat="1" applyFont="1" applyFill="1" applyBorder="1" applyAlignment="1">
      <alignment horizontal="center"/>
    </xf>
    <xf numFmtId="4" fontId="16" fillId="6" borderId="3" xfId="0" applyNumberFormat="1" applyFont="1" applyFill="1" applyBorder="1"/>
    <xf numFmtId="4" fontId="16" fillId="6" borderId="14" xfId="0" applyNumberFormat="1" applyFont="1" applyFill="1" applyBorder="1" applyAlignment="1">
      <alignment horizontal="center"/>
    </xf>
    <xf numFmtId="4" fontId="16" fillId="6" borderId="3" xfId="0" applyNumberFormat="1" applyFont="1" applyFill="1" applyBorder="1" applyAlignment="1">
      <alignment horizontal="center"/>
    </xf>
    <xf numFmtId="4" fontId="16" fillId="0" borderId="3" xfId="0" applyNumberFormat="1" applyFont="1" applyBorder="1" applyAlignment="1">
      <alignment horizontal="center"/>
    </xf>
    <xf numFmtId="3" fontId="0" fillId="6" borderId="13" xfId="0" applyNumberFormat="1" applyFill="1" applyBorder="1"/>
    <xf numFmtId="3" fontId="0" fillId="6" borderId="11" xfId="0" applyNumberFormat="1" applyFill="1" applyBorder="1"/>
    <xf numFmtId="0" fontId="0" fillId="6" borderId="9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8" xfId="0" applyFill="1" applyBorder="1" applyProtection="1">
      <protection locked="0"/>
    </xf>
    <xf numFmtId="4" fontId="10" fillId="6" borderId="13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0" fillId="5" borderId="4" xfId="0" applyNumberFormat="1" applyFill="1" applyBorder="1" applyAlignment="1">
      <alignment horizontal="center"/>
    </xf>
    <xf numFmtId="0" fontId="15" fillId="0" borderId="0" xfId="0" applyFont="1" applyBorder="1"/>
    <xf numFmtId="0" fontId="0" fillId="0" borderId="15" xfId="0" applyBorder="1"/>
    <xf numFmtId="0" fontId="3" fillId="6" borderId="0" xfId="0" applyFont="1" applyFill="1" applyAlignment="1">
      <alignment horizontal="center"/>
    </xf>
    <xf numFmtId="0" fontId="0" fillId="6" borderId="13" xfId="0" applyFill="1" applyBorder="1" applyAlignment="1">
      <alignment horizontal="left"/>
    </xf>
    <xf numFmtId="0" fontId="3" fillId="6" borderId="0" xfId="0" applyFont="1" applyFill="1"/>
    <xf numFmtId="0" fontId="3" fillId="6" borderId="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3" fontId="0" fillId="6" borderId="0" xfId="0" applyNumberFormat="1" applyFill="1"/>
    <xf numFmtId="3" fontId="0" fillId="6" borderId="4" xfId="0" applyNumberFormat="1" applyFill="1" applyBorder="1" applyAlignment="1"/>
    <xf numFmtId="3" fontId="0" fillId="6" borderId="13" xfId="0" applyNumberFormat="1" applyFill="1" applyBorder="1" applyAlignment="1"/>
    <xf numFmtId="3" fontId="0" fillId="6" borderId="11" xfId="0" applyNumberFormat="1" applyFill="1" applyBorder="1" applyAlignment="1"/>
    <xf numFmtId="0" fontId="3" fillId="6" borderId="4" xfId="0" applyFont="1" applyFill="1" applyBorder="1" applyAlignment="1">
      <alignment horizontal="center" vertical="center"/>
    </xf>
    <xf numFmtId="3" fontId="0" fillId="6" borderId="4" xfId="0" applyNumberFormat="1" applyFill="1" applyBorder="1"/>
    <xf numFmtId="0" fontId="15" fillId="0" borderId="0" xfId="0" applyFont="1"/>
    <xf numFmtId="164" fontId="0" fillId="6" borderId="0" xfId="0" applyNumberFormat="1" applyFill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0" fontId="3" fillId="6" borderId="4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Input" xfId="1" builtinId="20"/>
    <cellStyle name="Normal" xfId="0" builtinId="0"/>
    <cellStyle name="Output" xfId="2" builtinId="21"/>
  </cellStyles>
  <dxfs count="0"/>
  <tableStyles count="0" defaultTableStyle="TableStyleMedium2" defaultPivotStyle="PivotStyleLight16"/>
  <colors>
    <mruColors>
      <color rgb="FF2DC8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18</xdr:col>
      <xdr:colOff>9525</xdr:colOff>
      <xdr:row>38</xdr:row>
      <xdr:rowOff>114300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90500"/>
          <a:ext cx="10582275" cy="716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20</xdr:col>
      <xdr:colOff>333375</xdr:colOff>
      <xdr:row>38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81000"/>
          <a:ext cx="11306175" cy="693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18</xdr:col>
      <xdr:colOff>409575</xdr:colOff>
      <xdr:row>35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0"/>
          <a:ext cx="10772775" cy="6467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19</xdr:col>
      <xdr:colOff>180975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0"/>
          <a:ext cx="11153775" cy="745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18</xdr:col>
      <xdr:colOff>295275</xdr:colOff>
      <xdr:row>37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0"/>
          <a:ext cx="10658475" cy="6848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18</xdr:col>
      <xdr:colOff>180975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0"/>
          <a:ext cx="10544175" cy="7391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19</xdr:col>
      <xdr:colOff>104775</xdr:colOff>
      <xdr:row>35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0"/>
          <a:ext cx="11077575" cy="6467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DC8FF"/>
  </sheetPr>
  <dimension ref="A3:L96"/>
  <sheetViews>
    <sheetView showGridLines="0" view="pageLayout" zoomScaleNormal="100" workbookViewId="0">
      <selection activeCell="D17" sqref="D17"/>
    </sheetView>
  </sheetViews>
  <sheetFormatPr defaultColWidth="9.140625" defaultRowHeight="15" x14ac:dyDescent="0.25"/>
  <cols>
    <col min="1" max="1" width="21.7109375" customWidth="1"/>
    <col min="2" max="2" width="12.5703125" customWidth="1"/>
    <col min="3" max="3" width="6.140625" bestFit="1" customWidth="1"/>
    <col min="4" max="4" width="4.85546875" customWidth="1"/>
    <col min="5" max="5" width="1.42578125" customWidth="1"/>
    <col min="6" max="6" width="21.85546875" customWidth="1"/>
    <col min="7" max="7" width="10.140625" bestFit="1" customWidth="1"/>
    <col min="8" max="8" width="6.140625" bestFit="1" customWidth="1"/>
    <col min="9" max="9" width="6.28515625" customWidth="1"/>
  </cols>
  <sheetData>
    <row r="3" spans="1:9" ht="23.25" x14ac:dyDescent="0.35">
      <c r="A3" s="35" t="s">
        <v>6</v>
      </c>
    </row>
    <row r="5" spans="1:9" x14ac:dyDescent="0.25">
      <c r="A5" s="1"/>
      <c r="B5" s="1"/>
      <c r="C5" s="1"/>
      <c r="D5" s="1"/>
    </row>
    <row r="6" spans="1:9" x14ac:dyDescent="0.25">
      <c r="A6" s="1"/>
      <c r="B6" s="1"/>
      <c r="C6" s="1"/>
      <c r="D6" s="1"/>
    </row>
    <row r="7" spans="1:9" ht="23.25" x14ac:dyDescent="0.35">
      <c r="A7" s="119" t="s">
        <v>0</v>
      </c>
      <c r="B7" s="119"/>
      <c r="C7" s="119"/>
      <c r="D7" s="119"/>
      <c r="E7" s="1"/>
      <c r="F7" s="119" t="s">
        <v>16</v>
      </c>
      <c r="G7" s="119"/>
      <c r="H7" s="119"/>
      <c r="I7" s="119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20" t="s">
        <v>8</v>
      </c>
      <c r="B9" s="120"/>
      <c r="C9" s="120"/>
      <c r="D9" s="120"/>
      <c r="E9" s="3"/>
      <c r="F9" s="120" t="s">
        <v>8</v>
      </c>
      <c r="G9" s="120"/>
      <c r="H9" s="120"/>
      <c r="I9" s="120"/>
    </row>
    <row r="10" spans="1:9" ht="15.75" x14ac:dyDescent="0.25">
      <c r="A10" s="2" t="s">
        <v>17</v>
      </c>
      <c r="B10" s="1"/>
      <c r="C10" s="1"/>
      <c r="D10" s="1"/>
      <c r="E10" s="1"/>
      <c r="F10" s="2" t="s">
        <v>17</v>
      </c>
      <c r="G10" s="1"/>
      <c r="H10" s="1"/>
      <c r="I10" s="1"/>
    </row>
    <row r="11" spans="1:9" x14ac:dyDescent="0.25">
      <c r="A11" s="4" t="s">
        <v>4</v>
      </c>
      <c r="B11" s="15">
        <v>170</v>
      </c>
      <c r="C11" s="1" t="s">
        <v>3</v>
      </c>
      <c r="D11" s="1"/>
      <c r="E11" s="1"/>
      <c r="F11" s="4" t="s">
        <v>4</v>
      </c>
      <c r="G11" s="15">
        <v>170</v>
      </c>
      <c r="H11" s="1" t="s">
        <v>3</v>
      </c>
      <c r="I11" s="1"/>
    </row>
    <row r="12" spans="1:9" x14ac:dyDescent="0.25">
      <c r="A12" s="4" t="s">
        <v>24</v>
      </c>
      <c r="B12" s="16">
        <v>20</v>
      </c>
      <c r="C12" s="1" t="s">
        <v>1</v>
      </c>
      <c r="D12" s="1"/>
      <c r="E12" s="1"/>
      <c r="F12" s="4" t="s">
        <v>24</v>
      </c>
      <c r="G12" s="16">
        <v>20</v>
      </c>
      <c r="H12" s="1" t="s">
        <v>1</v>
      </c>
      <c r="I12" s="1"/>
    </row>
    <row r="13" spans="1:9" x14ac:dyDescent="0.25">
      <c r="A13" s="1"/>
      <c r="B13" s="12"/>
      <c r="C13" s="1"/>
      <c r="D13" s="1"/>
      <c r="E13" s="1"/>
      <c r="F13" s="1"/>
      <c r="G13" s="11"/>
      <c r="H13" s="1"/>
      <c r="I13" s="1"/>
    </row>
    <row r="14" spans="1:9" x14ac:dyDescent="0.25">
      <c r="A14" s="5" t="s">
        <v>10</v>
      </c>
      <c r="B14" s="12"/>
      <c r="C14" s="1"/>
      <c r="D14" s="1"/>
      <c r="E14" s="1"/>
      <c r="F14" s="5" t="s">
        <v>10</v>
      </c>
      <c r="G14" s="11"/>
      <c r="H14" s="1"/>
      <c r="I14" s="1"/>
    </row>
    <row r="15" spans="1:9" x14ac:dyDescent="0.25">
      <c r="A15" s="4" t="s">
        <v>13</v>
      </c>
      <c r="B15" s="17" t="s">
        <v>14</v>
      </c>
      <c r="C15" s="1"/>
      <c r="D15" s="1"/>
      <c r="E15" s="1"/>
      <c r="F15" s="4" t="s">
        <v>13</v>
      </c>
      <c r="G15" s="17" t="s">
        <v>14</v>
      </c>
      <c r="H15" s="1"/>
      <c r="I15" s="1"/>
    </row>
    <row r="16" spans="1:9" x14ac:dyDescent="0.25">
      <c r="A16" s="1"/>
      <c r="B16" s="12"/>
      <c r="C16" s="1"/>
      <c r="D16" s="1"/>
      <c r="E16" s="1"/>
      <c r="F16" s="4"/>
      <c r="G16" s="11"/>
      <c r="H16" s="1"/>
      <c r="I16" s="1"/>
    </row>
    <row r="17" spans="1:9" x14ac:dyDescent="0.25">
      <c r="A17" s="6" t="s">
        <v>28</v>
      </c>
      <c r="B17" s="12"/>
      <c r="C17" s="1"/>
      <c r="D17" s="1"/>
      <c r="E17" s="1"/>
      <c r="F17" s="6" t="s">
        <v>28</v>
      </c>
      <c r="G17" s="11"/>
      <c r="H17" s="1"/>
      <c r="I17" s="1"/>
    </row>
    <row r="18" spans="1:9" ht="15.75" customHeight="1" x14ac:dyDescent="0.25">
      <c r="A18" s="4" t="s">
        <v>100</v>
      </c>
      <c r="B18" s="18">
        <v>250</v>
      </c>
      <c r="C18" s="1" t="s">
        <v>11</v>
      </c>
      <c r="D18" s="1"/>
      <c r="E18" s="1"/>
      <c r="F18" s="4" t="s">
        <v>100</v>
      </c>
      <c r="G18" s="19">
        <v>250</v>
      </c>
      <c r="H18" s="1" t="s">
        <v>11</v>
      </c>
      <c r="I18" s="1"/>
    </row>
    <row r="19" spans="1:9" s="28" customFormat="1" ht="15.75" customHeight="1" x14ac:dyDescent="0.25">
      <c r="A19" s="24"/>
      <c r="B19" s="25"/>
      <c r="C19" s="26"/>
      <c r="D19" s="26"/>
      <c r="E19" s="26"/>
      <c r="F19" s="24"/>
      <c r="G19" s="27"/>
      <c r="H19" s="26"/>
      <c r="I19" s="26"/>
    </row>
    <row r="20" spans="1:9" s="28" customFormat="1" ht="15.75" customHeight="1" x14ac:dyDescent="0.25">
      <c r="A20" s="29" t="s">
        <v>27</v>
      </c>
      <c r="B20" s="31" t="s">
        <v>30</v>
      </c>
      <c r="C20" s="30"/>
      <c r="D20" s="30"/>
      <c r="E20" s="30"/>
      <c r="F20" s="29" t="s">
        <v>27</v>
      </c>
      <c r="G20" s="32" t="s">
        <v>30</v>
      </c>
      <c r="H20" s="26"/>
      <c r="I20" s="26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20" t="s">
        <v>9</v>
      </c>
      <c r="B22" s="120"/>
      <c r="C22" s="120"/>
      <c r="D22" s="120"/>
      <c r="E22" s="3"/>
      <c r="F22" s="120" t="s">
        <v>9</v>
      </c>
      <c r="G22" s="120"/>
      <c r="H22" s="120"/>
      <c r="I22" s="120"/>
    </row>
    <row r="23" spans="1:9" x14ac:dyDescent="0.25">
      <c r="I23" s="1"/>
    </row>
    <row r="24" spans="1:9" x14ac:dyDescent="0.25">
      <c r="A24" s="1"/>
      <c r="B24" s="36"/>
      <c r="C24" s="1"/>
      <c r="D24" s="1"/>
      <c r="G24" s="1"/>
      <c r="H24" s="1"/>
      <c r="I24" s="1"/>
    </row>
    <row r="25" spans="1:9" x14ac:dyDescent="0.25">
      <c r="A25" s="1"/>
      <c r="B25" s="36"/>
      <c r="C25" s="1"/>
      <c r="D25" s="1"/>
      <c r="G25" s="1"/>
      <c r="H25" s="1"/>
      <c r="I25" s="1"/>
    </row>
    <row r="26" spans="1:9" ht="15.75" x14ac:dyDescent="0.25">
      <c r="A26" s="2" t="s">
        <v>28</v>
      </c>
      <c r="B26" s="1"/>
      <c r="C26" s="1"/>
      <c r="D26" s="1"/>
      <c r="F26" s="2" t="s">
        <v>28</v>
      </c>
      <c r="G26" s="1"/>
      <c r="H26" s="1"/>
      <c r="I26" s="1"/>
    </row>
    <row r="27" spans="1:9" x14ac:dyDescent="0.25">
      <c r="A27" s="1" t="s">
        <v>37</v>
      </c>
      <c r="B27" s="38">
        <f>ROUNDUP(m_dot_w_Kalina/35,0)</f>
        <v>1</v>
      </c>
      <c r="C27" s="1"/>
      <c r="D27" s="1"/>
      <c r="E27" s="1"/>
      <c r="F27" s="1" t="s">
        <v>37</v>
      </c>
      <c r="G27" s="38">
        <f>ROUNDUP(m_dot_w_ORC/35,0)</f>
        <v>1</v>
      </c>
      <c r="H27" s="1"/>
      <c r="I27" s="1"/>
    </row>
    <row r="28" spans="1:9" x14ac:dyDescent="0.25">
      <c r="A28" s="1" t="s">
        <v>36</v>
      </c>
      <c r="B28" s="38">
        <f>IF(B20="no",ROUNDUP(B27/2,0),IF(B20="yes",B27))</f>
        <v>1</v>
      </c>
      <c r="C28" s="1"/>
      <c r="D28" s="1"/>
      <c r="F28" s="1" t="s">
        <v>36</v>
      </c>
      <c r="G28" s="38">
        <f>IF(G20="no",ROUNDUP(G27/2,0),IF(G20="yes",G27))</f>
        <v>1</v>
      </c>
      <c r="H28" s="1"/>
      <c r="I28" s="1"/>
    </row>
    <row r="29" spans="1:9" x14ac:dyDescent="0.25">
      <c r="D29" s="1"/>
      <c r="E29" s="1"/>
      <c r="G29" s="1"/>
      <c r="H29" s="1"/>
      <c r="I29" s="1"/>
    </row>
    <row r="30" spans="1:9" x14ac:dyDescent="0.25">
      <c r="D30" s="1"/>
      <c r="E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12" ht="15.75" x14ac:dyDescent="0.25">
      <c r="A33" s="2" t="s">
        <v>5</v>
      </c>
      <c r="B33" s="1"/>
      <c r="C33" s="1"/>
      <c r="D33" s="1"/>
      <c r="E33" s="1"/>
      <c r="F33" s="2" t="s">
        <v>5</v>
      </c>
      <c r="G33" s="1"/>
      <c r="H33" s="1"/>
      <c r="I33" s="1"/>
    </row>
    <row r="34" spans="1:12" ht="18" x14ac:dyDescent="0.35">
      <c r="A34" s="4" t="s">
        <v>12</v>
      </c>
      <c r="B34" s="20">
        <f>+IF(B15="wet",Calculations!B16,Calculations!B17)</f>
        <v>1.1469</v>
      </c>
      <c r="C34" s="1" t="s">
        <v>95</v>
      </c>
      <c r="D34" s="1"/>
      <c r="E34" s="1"/>
      <c r="F34" s="4" t="s">
        <v>12</v>
      </c>
      <c r="G34" s="22">
        <f>+IF(G15="wet",Calculations!B6,Calculations!B7)</f>
        <v>1.5773199999999994</v>
      </c>
      <c r="H34" s="1" t="s">
        <v>95</v>
      </c>
    </row>
    <row r="35" spans="1:12" ht="18" x14ac:dyDescent="0.35">
      <c r="A35" s="4" t="s">
        <v>2</v>
      </c>
      <c r="B35" s="20">
        <f>+IF(B15="wet",Calculations!B20,Calculations!B21)</f>
        <v>0.91221999999999992</v>
      </c>
      <c r="C35" s="1" t="s">
        <v>95</v>
      </c>
      <c r="D35" s="1"/>
      <c r="E35" s="1"/>
      <c r="F35" s="4" t="s">
        <v>2</v>
      </c>
      <c r="G35" s="22">
        <f>+IF(G15="wet",Calculations!B10,Calculations!B11)</f>
        <v>1.1487799999999999</v>
      </c>
      <c r="H35" s="1" t="s">
        <v>95</v>
      </c>
    </row>
    <row r="36" spans="1:12" x14ac:dyDescent="0.25">
      <c r="A36" s="1"/>
      <c r="B36" s="13"/>
      <c r="C36" s="1"/>
      <c r="D36" s="1"/>
      <c r="G36" s="10"/>
    </row>
    <row r="37" spans="1:12" x14ac:dyDescent="0.25">
      <c r="A37" s="33" t="s">
        <v>6</v>
      </c>
      <c r="B37" s="21">
        <f>+B35*(365*24*0.95)/1000</f>
        <v>7.5914948399999993</v>
      </c>
      <c r="C37" s="1" t="s">
        <v>7</v>
      </c>
      <c r="D37" s="1"/>
      <c r="E37" s="1"/>
      <c r="F37" s="33" t="s">
        <v>6</v>
      </c>
      <c r="G37" s="23">
        <f>+G35*(365*24*0.95)/1000</f>
        <v>9.5601471599999979</v>
      </c>
      <c r="H37" s="1" t="s">
        <v>7</v>
      </c>
      <c r="L37" s="72"/>
    </row>
    <row r="38" spans="1:12" x14ac:dyDescent="0.25">
      <c r="A38" s="1"/>
      <c r="B38" s="36"/>
      <c r="C38" s="1"/>
      <c r="D38" s="1"/>
      <c r="E38" s="1"/>
      <c r="F38" s="1"/>
      <c r="G38" s="1"/>
      <c r="H38" s="1"/>
      <c r="L38" s="72"/>
    </row>
    <row r="45" spans="1:12" s="71" customFormat="1" x14ac:dyDescent="0.25"/>
    <row r="46" spans="1:12" s="71" customFormat="1" x14ac:dyDescent="0.25"/>
    <row r="47" spans="1:12" s="71" customFormat="1" x14ac:dyDescent="0.25"/>
    <row r="48" spans="1:12" s="71" customFormat="1" x14ac:dyDescent="0.25"/>
    <row r="51" spans="1:9" ht="23.25" x14ac:dyDescent="0.35">
      <c r="A51" s="35" t="s">
        <v>31</v>
      </c>
    </row>
    <row r="53" spans="1:9" x14ac:dyDescent="0.25">
      <c r="A53" s="1"/>
      <c r="B53" s="1"/>
      <c r="C53" s="1"/>
      <c r="D53" s="1"/>
    </row>
    <row r="54" spans="1:9" ht="23.25" x14ac:dyDescent="0.35">
      <c r="A54" s="119" t="s">
        <v>0</v>
      </c>
      <c r="B54" s="119"/>
      <c r="C54" s="119"/>
      <c r="D54" s="119"/>
      <c r="E54" s="1"/>
      <c r="F54" s="119" t="s">
        <v>16</v>
      </c>
      <c r="G54" s="119"/>
      <c r="H54" s="119"/>
      <c r="I54" s="119"/>
    </row>
    <row r="56" spans="1:9" x14ac:dyDescent="0.25">
      <c r="A56" s="120" t="s">
        <v>9</v>
      </c>
      <c r="B56" s="120"/>
      <c r="C56" s="120"/>
      <c r="D56" s="120"/>
      <c r="E56" s="3"/>
      <c r="F56" s="120" t="s">
        <v>9</v>
      </c>
      <c r="G56" s="120"/>
      <c r="H56" s="120"/>
      <c r="I56" s="120"/>
    </row>
    <row r="57" spans="1:9" x14ac:dyDescent="0.25">
      <c r="A57" s="120"/>
      <c r="B57" s="120"/>
      <c r="C57" s="120"/>
      <c r="D57" s="120"/>
      <c r="E57" s="3"/>
      <c r="F57" s="120"/>
      <c r="G57" s="120"/>
      <c r="H57" s="120"/>
      <c r="I57" s="120"/>
    </row>
    <row r="58" spans="1:9" x14ac:dyDescent="0.25">
      <c r="A58" s="97"/>
      <c r="B58" s="97"/>
      <c r="C58" s="97"/>
      <c r="D58" s="97"/>
      <c r="E58" s="3"/>
      <c r="F58" s="97"/>
      <c r="G58" s="97"/>
      <c r="H58" s="97"/>
      <c r="I58" s="97"/>
    </row>
    <row r="59" spans="1:9" ht="15.75" x14ac:dyDescent="0.25">
      <c r="A59" s="34" t="s">
        <v>33</v>
      </c>
      <c r="B59" s="71"/>
      <c r="C59" s="71"/>
      <c r="D59" s="71"/>
      <c r="E59" s="71"/>
      <c r="F59" s="34" t="s">
        <v>33</v>
      </c>
      <c r="G59" s="71"/>
      <c r="H59" s="71"/>
      <c r="I59" s="71"/>
    </row>
    <row r="60" spans="1:9" x14ac:dyDescent="0.25">
      <c r="A60" t="s">
        <v>32</v>
      </c>
      <c r="B60" s="98">
        <f>ROUND(IF(B15="wet",Calculations!Y77,Calculations!Y103),-3)</f>
        <v>5948000</v>
      </c>
      <c r="C60" s="37" t="s">
        <v>34</v>
      </c>
      <c r="F60" t="s">
        <v>32</v>
      </c>
      <c r="G60" s="98">
        <f>ROUND(IF(G15="wet",Calculations!Y24,Calculations!Y48),-3)</f>
        <v>7692000</v>
      </c>
      <c r="H60" s="37" t="s">
        <v>34</v>
      </c>
    </row>
    <row r="61" spans="1:9" x14ac:dyDescent="0.25">
      <c r="A61" s="1" t="s">
        <v>97</v>
      </c>
      <c r="B61" s="40">
        <f>IF(B20="no",(B28+B27)*(IF(Inlet_temperature_Kalina&lt;130,Options!C16,IF(Inlet_temperature_Kalina&lt;160,Options!C17,IF(Inlet_temperature_Kalina&gt;159,Options!C18)))),IF(B20="yes",(B27+B28)*Options!C7))</f>
        <v>4800000</v>
      </c>
      <c r="C61" s="37" t="s">
        <v>34</v>
      </c>
      <c r="F61" s="1" t="s">
        <v>97</v>
      </c>
      <c r="G61" s="40">
        <f>IF(G20="no",(G28+G27)*(IF(T_w_in_ORC&lt;130,Options!C16,IF(T_w_in_ORC&lt;160,Options!C17,IF(T_w_in_ORC&gt;159,Options!C18)))),IF(G20="yes",(G27+G28)*Options!C7))</f>
        <v>4800000</v>
      </c>
      <c r="H61" s="37" t="s">
        <v>34</v>
      </c>
      <c r="I61" s="7"/>
    </row>
    <row r="62" spans="1:9" s="71" customFormat="1" x14ac:dyDescent="0.25">
      <c r="A62" s="1" t="s">
        <v>96</v>
      </c>
      <c r="B62" s="40">
        <f>B27*IF(B20="no",IF(Inlet_temperature_Kalina&lt;130,Options!D16,IF(Inlet_temperature_Kalina&lt;160,Options!D17,IF(Inlet_temperature_Kalina&gt;159,Options!D18))),IF(B20="yes",Options!D7))</f>
        <v>475000</v>
      </c>
      <c r="C62" s="37" t="s">
        <v>34</v>
      </c>
      <c r="F62" s="1" t="s">
        <v>96</v>
      </c>
      <c r="G62" s="40">
        <f>G27*IF(G20="no",IF(T_w_in_ORC&lt;130,Options!D16,IF(T_w_in_ORC&lt;160,Options!D17,IF(T_w_in_ORC&gt;159,Options!D18))),IF(G20="yes",Options!D7))</f>
        <v>475000</v>
      </c>
      <c r="H62" s="37" t="s">
        <v>34</v>
      </c>
      <c r="I62" s="7"/>
    </row>
    <row r="63" spans="1:9" x14ac:dyDescent="0.25">
      <c r="A63" s="7" t="s">
        <v>84</v>
      </c>
      <c r="B63" s="40">
        <f>IF(B20="no",INDEX(Pipelines!B26:E55,MATCH(n_well_Kalina,Pipelines!B26:B55,0),4)*INDEX(Pipelines!N3:P1159,MATCH(ROUND(m_dot_w_Kalina,0),Pipelines!N3:N1159,0),3),INDEX(Pipelines!G26:J55,MATCH(n_well_Kalina,Pipelines!G26:G55,0),4)*INDEX(Pipelines!N3:P1159,MATCH(ROUND(m_dot_w_Kalina,0),Pipelines!N3:N1159,0),3))</f>
        <v>580500</v>
      </c>
      <c r="C63" s="37" t="s">
        <v>34</v>
      </c>
      <c r="F63" s="7" t="s">
        <v>84</v>
      </c>
      <c r="G63" s="40">
        <f>IF(G20="no",INDEX(Pipelines!B26:E55,MATCH(n_well_ORC,Pipelines!B26:B55,0),4)*INDEX(Pipelines!N3:P1159,MATCH(ROUND(m_dot_w_ORC,0),Pipelines!N3:N1159,0),3),INDEX(Pipelines!G26:J55,MATCH(n_well_ORC,Pipelines!G26:G55,0),4)*INDEX(Pipelines!N3:P1159,MATCH(ROUND(m_dot_w_ORC,0),Pipelines!N3:N1159,0),3))</f>
        <v>580500</v>
      </c>
      <c r="H63" s="37" t="s">
        <v>34</v>
      </c>
    </row>
    <row r="64" spans="1:9" x14ac:dyDescent="0.25">
      <c r="A64" s="7" t="s">
        <v>85</v>
      </c>
      <c r="B64" s="40">
        <f ca="1">ROUND(0.046*B66,-3)</f>
        <v>569000</v>
      </c>
      <c r="C64" s="37" t="s">
        <v>34</v>
      </c>
      <c r="F64" s="7" t="s">
        <v>85</v>
      </c>
      <c r="G64" s="40">
        <f ca="1">ROUND(0.046*G66,-3)</f>
        <v>653000</v>
      </c>
      <c r="H64" s="37" t="s">
        <v>34</v>
      </c>
    </row>
    <row r="65" spans="1:8" ht="15.75" thickBot="1" x14ac:dyDescent="0.3">
      <c r="A65" s="48"/>
      <c r="B65" s="100"/>
      <c r="C65" s="48"/>
      <c r="F65" s="48"/>
      <c r="G65" s="100"/>
      <c r="H65" s="48"/>
    </row>
    <row r="66" spans="1:8" x14ac:dyDescent="0.25">
      <c r="A66" s="99" t="s">
        <v>44</v>
      </c>
      <c r="B66" s="47">
        <f ca="1">SUM(B60:B64)</f>
        <v>12372500</v>
      </c>
      <c r="C66" s="37" t="s">
        <v>34</v>
      </c>
      <c r="F66" s="99" t="s">
        <v>44</v>
      </c>
      <c r="G66" s="47">
        <f ca="1">SUM(G60:G64)</f>
        <v>14200500</v>
      </c>
      <c r="H66" s="37" t="s">
        <v>34</v>
      </c>
    </row>
    <row r="67" spans="1:8" x14ac:dyDescent="0.25">
      <c r="B67" s="41"/>
      <c r="G67" s="41"/>
    </row>
    <row r="68" spans="1:8" x14ac:dyDescent="0.25">
      <c r="B68" s="41"/>
      <c r="G68" s="115"/>
    </row>
    <row r="69" spans="1:8" x14ac:dyDescent="0.25">
      <c r="A69" s="114" t="s">
        <v>99</v>
      </c>
      <c r="B69" s="116">
        <f ca="1">B66/B35/10^6</f>
        <v>13.563065927078997</v>
      </c>
      <c r="C69" s="37" t="s">
        <v>98</v>
      </c>
      <c r="F69" s="114" t="s">
        <v>99</v>
      </c>
      <c r="G69" s="116">
        <f ca="1">G66/G35/10^6</f>
        <v>12.361374675742963</v>
      </c>
      <c r="H69" s="37" t="s">
        <v>98</v>
      </c>
    </row>
    <row r="70" spans="1:8" x14ac:dyDescent="0.25">
      <c r="B70" s="14"/>
      <c r="G70" s="14"/>
    </row>
    <row r="71" spans="1:8" x14ac:dyDescent="0.25">
      <c r="B71" s="14"/>
      <c r="G71" s="14"/>
    </row>
    <row r="72" spans="1:8" x14ac:dyDescent="0.25">
      <c r="B72" s="14"/>
      <c r="G72" s="14"/>
    </row>
    <row r="73" spans="1:8" x14ac:dyDescent="0.25">
      <c r="B73" s="14"/>
      <c r="G73" s="14"/>
    </row>
    <row r="74" spans="1:8" ht="15.75" x14ac:dyDescent="0.25">
      <c r="A74" s="34" t="s">
        <v>35</v>
      </c>
      <c r="B74" s="14"/>
      <c r="F74" s="34" t="s">
        <v>35</v>
      </c>
      <c r="G74" s="14"/>
    </row>
    <row r="75" spans="1:8" x14ac:dyDescent="0.25">
      <c r="A75" s="114" t="s">
        <v>44</v>
      </c>
      <c r="B75" s="49">
        <f>ROUND(0.03*B60+0.01*B61+0.05*B62+0.01*B63,-3)</f>
        <v>256000</v>
      </c>
      <c r="C75" s="37" t="s">
        <v>34</v>
      </c>
      <c r="F75" s="114" t="s">
        <v>44</v>
      </c>
      <c r="G75" s="49">
        <f>ROUND(0.03*G60+0.01*G61+0.05*G62+0.01*G63,-3)</f>
        <v>308000</v>
      </c>
      <c r="H75" s="37" t="s">
        <v>34</v>
      </c>
    </row>
    <row r="76" spans="1:8" ht="15.75" x14ac:dyDescent="0.25">
      <c r="A76" s="34"/>
      <c r="B76" s="43"/>
      <c r="F76" s="34"/>
      <c r="G76" s="43"/>
    </row>
    <row r="81" spans="1:7" ht="8.25" customHeight="1" x14ac:dyDescent="0.25"/>
    <row r="93" spans="1:7" ht="15.75" x14ac:dyDescent="0.25">
      <c r="A93" s="34"/>
      <c r="B93" s="42"/>
      <c r="F93" s="34"/>
      <c r="G93" s="42"/>
    </row>
    <row r="94" spans="1:7" x14ac:dyDescent="0.25">
      <c r="B94" s="42"/>
      <c r="G94" s="42"/>
    </row>
    <row r="95" spans="1:7" x14ac:dyDescent="0.25">
      <c r="B95" s="36"/>
      <c r="G95" s="36"/>
    </row>
    <row r="96" spans="1:7" x14ac:dyDescent="0.25">
      <c r="B96" s="36"/>
    </row>
  </sheetData>
  <dataConsolidate/>
  <mergeCells count="12">
    <mergeCell ref="A54:D54"/>
    <mergeCell ref="F54:I54"/>
    <mergeCell ref="A57:D57"/>
    <mergeCell ref="F57:I57"/>
    <mergeCell ref="A56:D56"/>
    <mergeCell ref="F56:I56"/>
    <mergeCell ref="A7:D7"/>
    <mergeCell ref="F7:I7"/>
    <mergeCell ref="A9:D9"/>
    <mergeCell ref="F9:I9"/>
    <mergeCell ref="A22:D22"/>
    <mergeCell ref="F22:I22"/>
  </mergeCells>
  <dataValidations count="1">
    <dataValidation type="decimal" allowBlank="1" showInputMessage="1" showErrorMessage="1" errorTitle="Invalid temperature value" error="The temperature range is 120-170°C." sqref="B11 G11">
      <formula1>120</formula1>
      <formula2>170</formula2>
    </dataValidation>
  </dataValidations>
  <pageMargins left="0.7" right="0.7" top="0.75" bottom="0.75" header="0.3" footer="0.3"/>
  <pageSetup paperSize="9" orientation="portrait" r:id="rId1"/>
  <headerFooter>
    <oddHeader>&amp;L&amp;G&amp;R&amp;G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Calculations!$A$1:$A$2</xm:f>
          </x14:formula1>
          <xm:sqref>B15 G15</xm:sqref>
        </x14:dataValidation>
        <x14:dataValidation type="list" allowBlank="1" showInputMessage="1" showErrorMessage="1">
          <x14:formula1>
            <xm:f>Options!$A$2:$A$3</xm:f>
          </x14:formula1>
          <xm:sqref>B20 G20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W22" sqref="W2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V22" sqref="V2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3"/>
  <sheetViews>
    <sheetView topLeftCell="H1" workbookViewId="0">
      <selection activeCell="R104" sqref="R104"/>
    </sheetView>
  </sheetViews>
  <sheetFormatPr defaultRowHeight="15" x14ac:dyDescent="0.25"/>
  <cols>
    <col min="14" max="14" width="10.28515625" customWidth="1"/>
    <col min="15" max="15" width="10.28515625" bestFit="1" customWidth="1"/>
    <col min="16" max="16" width="11.140625" bestFit="1" customWidth="1"/>
    <col min="18" max="18" width="31.5703125" bestFit="1" customWidth="1"/>
    <col min="21" max="22" width="10.140625" bestFit="1" customWidth="1"/>
  </cols>
  <sheetData>
    <row r="1" spans="1:25" x14ac:dyDescent="0.25">
      <c r="A1" s="14" t="s">
        <v>14</v>
      </c>
    </row>
    <row r="2" spans="1:25" ht="18" x14ac:dyDescent="0.35">
      <c r="A2" s="14" t="s">
        <v>15</v>
      </c>
      <c r="J2" s="9" t="s">
        <v>101</v>
      </c>
      <c r="S2" s="52" t="s">
        <v>45</v>
      </c>
      <c r="T2" s="54" t="s">
        <v>46</v>
      </c>
      <c r="U2" s="54" t="s">
        <v>47</v>
      </c>
      <c r="V2" s="54" t="s">
        <v>48</v>
      </c>
      <c r="W2" s="53" t="s">
        <v>49</v>
      </c>
      <c r="X2" s="53" t="s">
        <v>50</v>
      </c>
      <c r="Y2" s="54" t="s">
        <v>51</v>
      </c>
    </row>
    <row r="3" spans="1:25" ht="17.25" x14ac:dyDescent="0.25">
      <c r="J3" t="s">
        <v>55</v>
      </c>
      <c r="L3" t="s">
        <v>103</v>
      </c>
      <c r="S3" s="52" t="s">
        <v>54</v>
      </c>
      <c r="T3" s="52" t="s">
        <v>54</v>
      </c>
      <c r="U3" s="52" t="s">
        <v>54</v>
      </c>
      <c r="V3" s="70" t="s">
        <v>53</v>
      </c>
      <c r="W3" s="68" t="s">
        <v>52</v>
      </c>
      <c r="X3" s="68" t="s">
        <v>52</v>
      </c>
      <c r="Y3" s="70" t="s">
        <v>53</v>
      </c>
    </row>
    <row r="4" spans="1:25" ht="17.25" x14ac:dyDescent="0.25">
      <c r="A4" s="9" t="s">
        <v>16</v>
      </c>
      <c r="J4" t="s">
        <v>56</v>
      </c>
      <c r="L4" s="71" t="s">
        <v>104</v>
      </c>
      <c r="R4" s="74" t="s">
        <v>55</v>
      </c>
      <c r="S4" s="57">
        <v>0.82</v>
      </c>
      <c r="T4" s="57">
        <v>754.9</v>
      </c>
      <c r="U4" s="57">
        <v>911.6</v>
      </c>
      <c r="V4" s="62">
        <v>1550000</v>
      </c>
      <c r="W4" s="63">
        <v>5110</v>
      </c>
      <c r="X4" s="86">
        <f>K12</f>
        <v>1496.4199999999994</v>
      </c>
      <c r="Y4" s="65">
        <f>V4*(U4/T4)*(X4/W4)^S4</f>
        <v>683731.08416255214</v>
      </c>
    </row>
    <row r="5" spans="1:25" ht="17.25" x14ac:dyDescent="0.25">
      <c r="A5" s="1" t="s">
        <v>12</v>
      </c>
      <c r="B5" s="1"/>
      <c r="J5" t="s">
        <v>57</v>
      </c>
      <c r="L5" s="71" t="s">
        <v>105</v>
      </c>
      <c r="R5" s="75" t="s">
        <v>56</v>
      </c>
      <c r="S5" s="57">
        <v>0.8</v>
      </c>
      <c r="T5" s="58">
        <v>498.7</v>
      </c>
      <c r="U5" s="58">
        <v>683.1</v>
      </c>
      <c r="V5" s="61">
        <v>650000</v>
      </c>
      <c r="W5" s="58">
        <v>2569</v>
      </c>
      <c r="X5" s="82">
        <f>L12</f>
        <v>892.02000000000112</v>
      </c>
      <c r="Y5" s="62">
        <f>V5*(U5/T5)*(X5/W5)^S5</f>
        <v>381985.31194827554</v>
      </c>
    </row>
    <row r="6" spans="1:25" ht="17.25" x14ac:dyDescent="0.25">
      <c r="A6" s="1" t="s">
        <v>14</v>
      </c>
      <c r="B6" s="1">
        <f>+(0.009*T_w_in_ORC^2-1.484*T_w_in_ORC+71.046)*m_dot_w_ORC/1000</f>
        <v>1.5773199999999994</v>
      </c>
      <c r="D6" s="8" t="s">
        <v>21</v>
      </c>
      <c r="J6" t="s">
        <v>75</v>
      </c>
      <c r="L6" s="71" t="s">
        <v>106</v>
      </c>
      <c r="R6" s="75" t="s">
        <v>57</v>
      </c>
      <c r="S6" s="57">
        <v>0.6</v>
      </c>
      <c r="T6" s="58">
        <v>498.7</v>
      </c>
      <c r="U6" s="58">
        <v>683.1</v>
      </c>
      <c r="V6" s="61">
        <v>1779959</v>
      </c>
      <c r="W6" s="58">
        <v>7260</v>
      </c>
      <c r="X6" s="82">
        <f>M12</f>
        <v>927.7800000000002</v>
      </c>
      <c r="Y6" s="62">
        <f>V6*(U6/T6)*(X6/W6)^S6</f>
        <v>709512.33024977113</v>
      </c>
    </row>
    <row r="7" spans="1:25" ht="17.25" x14ac:dyDescent="0.25">
      <c r="A7" s="1" t="s">
        <v>15</v>
      </c>
      <c r="B7" s="7">
        <f>+(0.0086*T_w_in_ORC^2-1.3919*T_w_in_ORC+65.469)*m_dot_w_ORC/1000</f>
        <v>1.5477199999999998</v>
      </c>
      <c r="D7" s="8" t="s">
        <v>18</v>
      </c>
      <c r="J7" t="s">
        <v>76</v>
      </c>
      <c r="L7" s="71" t="s">
        <v>107</v>
      </c>
      <c r="R7" s="75" t="s">
        <v>58</v>
      </c>
      <c r="S7" s="57">
        <v>0.52</v>
      </c>
      <c r="T7" s="58">
        <v>754.9</v>
      </c>
      <c r="U7" s="58">
        <v>911.6</v>
      </c>
      <c r="V7" s="61">
        <v>83000</v>
      </c>
      <c r="W7" s="58">
        <v>286</v>
      </c>
      <c r="X7" s="82">
        <f>N12</f>
        <v>138.45999999999998</v>
      </c>
      <c r="Y7" s="62">
        <f>V7*(U7/T7)*(X7/W7)^S7</f>
        <v>68733.949022581932</v>
      </c>
    </row>
    <row r="8" spans="1:25" ht="17.25" x14ac:dyDescent="0.25">
      <c r="J8" t="s">
        <v>77</v>
      </c>
      <c r="L8" s="71" t="s">
        <v>108</v>
      </c>
      <c r="R8" s="75" t="s">
        <v>59</v>
      </c>
      <c r="S8" s="57">
        <v>0.6</v>
      </c>
      <c r="T8" s="58">
        <v>600</v>
      </c>
      <c r="U8" s="58">
        <v>768.9</v>
      </c>
      <c r="V8" s="61">
        <v>730000</v>
      </c>
      <c r="W8" s="58">
        <v>330</v>
      </c>
      <c r="X8" s="82">
        <f>O12</f>
        <v>107.05999999999996</v>
      </c>
      <c r="Y8" s="62">
        <f>V8*(U8/T8)*(X8/W8)^S8</f>
        <v>476112.35355876153</v>
      </c>
    </row>
    <row r="9" spans="1:25" x14ac:dyDescent="0.25">
      <c r="A9" t="s">
        <v>2</v>
      </c>
      <c r="R9" s="75" t="s">
        <v>60</v>
      </c>
      <c r="S9" s="57">
        <v>0.52</v>
      </c>
      <c r="T9" s="58">
        <v>754.9</v>
      </c>
      <c r="U9" s="58">
        <v>911.6</v>
      </c>
      <c r="V9" s="61">
        <v>33000</v>
      </c>
      <c r="W9" s="58">
        <v>80</v>
      </c>
      <c r="X9" s="82">
        <f>P12</f>
        <v>37.47399999999999</v>
      </c>
      <c r="Y9" s="62">
        <f t="shared" ref="Y9:Y23" si="0">V9*(U9/T9)*(X9/W9)^S9</f>
        <v>26863.44244611248</v>
      </c>
    </row>
    <row r="10" spans="1:25" x14ac:dyDescent="0.25">
      <c r="A10" s="1" t="s">
        <v>14</v>
      </c>
      <c r="B10">
        <f>+(0.0069*T_w_in_ORC^2-1.1041*T_w_in_ORC+51.186)*m_dot_w_ORC/1000-((n_well_ORC*h_pump_ORC+140)*m_dot_w_ORC*9.8/0.7*10^-6)</f>
        <v>1.1487799999999999</v>
      </c>
      <c r="D10" s="8" t="s">
        <v>20</v>
      </c>
      <c r="K10" t="s">
        <v>55</v>
      </c>
      <c r="L10" t="s">
        <v>109</v>
      </c>
      <c r="M10" t="s">
        <v>110</v>
      </c>
      <c r="N10" t="s">
        <v>75</v>
      </c>
      <c r="O10" t="s">
        <v>76</v>
      </c>
      <c r="P10" t="s">
        <v>77</v>
      </c>
      <c r="R10" s="75" t="s">
        <v>61</v>
      </c>
      <c r="S10" s="57">
        <v>1</v>
      </c>
      <c r="T10" s="58">
        <v>1</v>
      </c>
      <c r="U10" s="58">
        <v>1</v>
      </c>
      <c r="V10" s="82">
        <f>+SUM(Y4:Y9)</f>
        <v>2346938.471388055</v>
      </c>
      <c r="W10" s="58">
        <v>1</v>
      </c>
      <c r="X10" s="58">
        <v>0.06</v>
      </c>
      <c r="Y10" s="62">
        <f t="shared" si="0"/>
        <v>140816.30828328329</v>
      </c>
    </row>
    <row r="11" spans="1:25" x14ac:dyDescent="0.25">
      <c r="A11" s="1" t="s">
        <v>15</v>
      </c>
      <c r="B11">
        <f>+(0.0067*T_w_in_ORC^2-1.0489*T_w_in_ORC+47.804)*m_dot_w_ORC/1000-((n_well_ORC*h_pump_ORC+140)*m_dot_w_ORC*9.8/0.7*10^-6)</f>
        <v>1.1532200000000001</v>
      </c>
      <c r="D11" s="8" t="s">
        <v>19</v>
      </c>
      <c r="J11" s="84" t="s">
        <v>78</v>
      </c>
      <c r="K11" s="85">
        <f>0.01*T_w_in_ORC^2-1.8687*T_w_in_ORC+103.5</f>
        <v>74.82099999999997</v>
      </c>
      <c r="L11" s="88">
        <f>0.0175*T_w_in_ORC^2-4.4817*T_w_in_ORC+300.74</f>
        <v>44.601000000000056</v>
      </c>
      <c r="M11" s="89">
        <f>0.0062*T_w_in_ORC^2-1.3023*T_w_in_ORC+88.6</f>
        <v>46.38900000000001</v>
      </c>
      <c r="N11" s="89">
        <f>0.0013*T_w_in_ORC^2-0.2635*T_w_in_ORC+14.148</f>
        <v>6.9229999999999983</v>
      </c>
      <c r="O11" s="89">
        <f>0.0006*T_w_in_ORC^2-0.1182*T_w_in_ORC+8.107</f>
        <v>5.352999999999998</v>
      </c>
      <c r="P11" s="89">
        <f>0.0003*T_w_in_ORC^2-0.067*T_w_in_ORC+4.5937</f>
        <v>1.8736999999999995</v>
      </c>
      <c r="R11" s="75" t="s">
        <v>62</v>
      </c>
      <c r="S11" s="57">
        <v>1</v>
      </c>
      <c r="T11" s="58">
        <v>1</v>
      </c>
      <c r="U11" s="58">
        <v>1</v>
      </c>
      <c r="V11" s="82">
        <f>+SUM(Y4:Y10)</f>
        <v>2487754.7796713384</v>
      </c>
      <c r="W11" s="58">
        <v>1</v>
      </c>
      <c r="X11" s="58">
        <v>0.1</v>
      </c>
      <c r="Y11" s="62">
        <f>V11*(U11/T11)*(X11/W11)^S11</f>
        <v>248775.47796713386</v>
      </c>
    </row>
    <row r="12" spans="1:25" x14ac:dyDescent="0.25">
      <c r="J12" s="80" t="s">
        <v>79</v>
      </c>
      <c r="K12" s="87">
        <f>K11*m_dot_w_ORC</f>
        <v>1496.4199999999994</v>
      </c>
      <c r="L12" s="89">
        <f>L11*m_dot_w_ORC</f>
        <v>892.02000000000112</v>
      </c>
      <c r="M12" s="89">
        <f>M11*m_dot_w_ORC</f>
        <v>927.7800000000002</v>
      </c>
      <c r="N12" s="89">
        <f t="shared" ref="N12:P12" si="1">N11*m_dot_w_ORC</f>
        <v>138.45999999999998</v>
      </c>
      <c r="O12" s="90">
        <f t="shared" si="1"/>
        <v>107.05999999999996</v>
      </c>
      <c r="P12" s="90">
        <f t="shared" si="1"/>
        <v>37.47399999999999</v>
      </c>
      <c r="R12" s="75" t="s">
        <v>63</v>
      </c>
      <c r="S12" s="57">
        <v>1</v>
      </c>
      <c r="T12" s="58">
        <v>1</v>
      </c>
      <c r="U12" s="58">
        <v>1</v>
      </c>
      <c r="V12" s="82">
        <f>SUM(Y4:Y10)</f>
        <v>2487754.7796713384</v>
      </c>
      <c r="W12" s="58">
        <v>1</v>
      </c>
      <c r="X12" s="58">
        <v>0.25</v>
      </c>
      <c r="Y12" s="62">
        <f t="shared" si="0"/>
        <v>621938.6949178346</v>
      </c>
    </row>
    <row r="13" spans="1:25" x14ac:dyDescent="0.25">
      <c r="J13" s="71"/>
      <c r="R13" s="75" t="s">
        <v>64</v>
      </c>
      <c r="S13" s="57">
        <v>1</v>
      </c>
      <c r="T13" s="58">
        <v>1</v>
      </c>
      <c r="U13" s="58">
        <v>1</v>
      </c>
      <c r="V13" s="82">
        <f>Y12</f>
        <v>621938.6949178346</v>
      </c>
      <c r="W13" s="58">
        <v>1</v>
      </c>
      <c r="X13" s="58">
        <v>1</v>
      </c>
      <c r="Y13" s="62">
        <f t="shared" si="0"/>
        <v>621938.6949178346</v>
      </c>
    </row>
    <row r="14" spans="1:25" x14ac:dyDescent="0.25">
      <c r="A14" s="9" t="s">
        <v>0</v>
      </c>
      <c r="J14" s="71"/>
      <c r="R14" s="75" t="s">
        <v>65</v>
      </c>
      <c r="S14" s="57">
        <v>1</v>
      </c>
      <c r="T14" s="58">
        <v>1</v>
      </c>
      <c r="U14" s="58">
        <v>1</v>
      </c>
      <c r="V14" s="82">
        <f>SUM(Y4:Y10)</f>
        <v>2487754.7796713384</v>
      </c>
      <c r="W14" s="58">
        <v>1</v>
      </c>
      <c r="X14" s="58">
        <v>0.15</v>
      </c>
      <c r="Y14" s="62">
        <f t="shared" si="0"/>
        <v>373163.21695070073</v>
      </c>
    </row>
    <row r="15" spans="1:25" x14ac:dyDescent="0.25">
      <c r="A15" s="1" t="s">
        <v>12</v>
      </c>
      <c r="J15" s="71"/>
      <c r="R15" s="75" t="s">
        <v>66</v>
      </c>
      <c r="S15" s="57">
        <v>1</v>
      </c>
      <c r="T15" s="58">
        <v>1</v>
      </c>
      <c r="U15" s="58">
        <v>1</v>
      </c>
      <c r="V15" s="82">
        <f>SUM(Y4:Y10)</f>
        <v>2487754.7796713384</v>
      </c>
      <c r="W15" s="58">
        <v>1</v>
      </c>
      <c r="X15" s="58">
        <v>0.1</v>
      </c>
      <c r="Y15" s="62">
        <f t="shared" si="0"/>
        <v>248775.47796713386</v>
      </c>
    </row>
    <row r="16" spans="1:25" x14ac:dyDescent="0.25">
      <c r="A16" s="1" t="s">
        <v>14</v>
      </c>
      <c r="B16">
        <f>+(0.0019*T_w_in_Kalina^2+0.0861*T_w_in_Kalina-12.202)*m_dot_w_Kalina/1000</f>
        <v>1.1469</v>
      </c>
      <c r="D16" s="8" t="s">
        <v>23</v>
      </c>
      <c r="J16" s="71"/>
      <c r="R16" s="76" t="s">
        <v>67</v>
      </c>
      <c r="S16" s="57">
        <v>1</v>
      </c>
      <c r="T16" s="58">
        <v>1</v>
      </c>
      <c r="U16" s="58">
        <v>1</v>
      </c>
      <c r="V16" s="82">
        <f>Y15</f>
        <v>248775.47796713386</v>
      </c>
      <c r="W16" s="58">
        <v>1</v>
      </c>
      <c r="X16" s="58">
        <v>0.55000000000000004</v>
      </c>
      <c r="Y16" s="62">
        <f t="shared" si="0"/>
        <v>136826.51288192364</v>
      </c>
    </row>
    <row r="17" spans="1:25" x14ac:dyDescent="0.25">
      <c r="A17" s="1" t="s">
        <v>15</v>
      </c>
      <c r="B17">
        <f>+(0.0022*T_w_in_Kalina^2+0.0276*T_w_in_Kalina-9.4883)*m_dot_w_Kalina/1000</f>
        <v>1.1756739999999999</v>
      </c>
      <c r="D17" s="8" t="s">
        <v>26</v>
      </c>
      <c r="R17" s="75" t="s">
        <v>68</v>
      </c>
      <c r="S17" s="57">
        <v>1</v>
      </c>
      <c r="T17" s="58">
        <v>1</v>
      </c>
      <c r="U17" s="58">
        <v>1</v>
      </c>
      <c r="V17" s="82">
        <f>SUM(Y4:Y10)</f>
        <v>2487754.7796713384</v>
      </c>
      <c r="W17" s="58">
        <v>1</v>
      </c>
      <c r="X17" s="58">
        <v>0.18</v>
      </c>
      <c r="Y17" s="62">
        <f t="shared" si="0"/>
        <v>447795.86034084088</v>
      </c>
    </row>
    <row r="18" spans="1:25" x14ac:dyDescent="0.25">
      <c r="R18" s="75" t="s">
        <v>69</v>
      </c>
      <c r="S18" s="57">
        <v>1</v>
      </c>
      <c r="T18" s="58">
        <v>1</v>
      </c>
      <c r="U18" s="58">
        <v>1</v>
      </c>
      <c r="V18" s="82">
        <f>Y17</f>
        <v>447795.86034084088</v>
      </c>
      <c r="W18" s="58">
        <v>1</v>
      </c>
      <c r="X18" s="58">
        <v>0.2</v>
      </c>
      <c r="Y18" s="62">
        <f t="shared" si="0"/>
        <v>89559.172068168176</v>
      </c>
    </row>
    <row r="19" spans="1:25" x14ac:dyDescent="0.25">
      <c r="A19" t="s">
        <v>2</v>
      </c>
      <c r="R19" s="75" t="s">
        <v>70</v>
      </c>
      <c r="S19" s="57">
        <v>1</v>
      </c>
      <c r="T19" s="58">
        <v>1</v>
      </c>
      <c r="U19" s="58">
        <v>1</v>
      </c>
      <c r="V19" s="82">
        <f>Y17</f>
        <v>447795.86034084088</v>
      </c>
      <c r="W19" s="58">
        <v>1</v>
      </c>
      <c r="X19" s="58">
        <v>0.45</v>
      </c>
      <c r="Y19" s="62">
        <f t="shared" si="0"/>
        <v>201508.1371533784</v>
      </c>
    </row>
    <row r="20" spans="1:25" x14ac:dyDescent="0.25">
      <c r="A20" s="1" t="s">
        <v>14</v>
      </c>
      <c r="B20">
        <f>(0.0018*T_w_in_Kalina^2+0.0581*T_w_in_Kalina-11.386)*m_dot_w_Kalina/1000-((n_well_Kalina*h_pump_Kalina+100)*m_dot_w_Kalina*9.8/0.7*10^-6)</f>
        <v>0.91221999999999992</v>
      </c>
      <c r="D20" s="8" t="s">
        <v>22</v>
      </c>
      <c r="R20" s="75" t="s">
        <v>71</v>
      </c>
      <c r="S20" s="57">
        <v>1</v>
      </c>
      <c r="T20" s="58">
        <v>1</v>
      </c>
      <c r="U20" s="58">
        <v>1</v>
      </c>
      <c r="V20" s="82">
        <f>SUM(Y4:Y10)</f>
        <v>2487754.7796713384</v>
      </c>
      <c r="W20" s="58">
        <v>1</v>
      </c>
      <c r="X20" s="58">
        <v>0.25</v>
      </c>
      <c r="Y20" s="62">
        <f t="shared" si="0"/>
        <v>621938.6949178346</v>
      </c>
    </row>
    <row r="21" spans="1:25" x14ac:dyDescent="0.25">
      <c r="A21" s="1" t="s">
        <v>15</v>
      </c>
      <c r="B21">
        <f>+(0.0022*T_w_in_Kalina^2+0.0034*T_w_in_Kalina-8.091)*m_dot_w_Kalina/1000-((n_well_Kalina*h_pump_Kalina+100)*m_dot_w_Kalina*9.8/0.7*10^-6)</f>
        <v>1.0233399999999999</v>
      </c>
      <c r="D21" s="8" t="s">
        <v>25</v>
      </c>
      <c r="R21" s="75" t="s">
        <v>72</v>
      </c>
      <c r="S21" s="57">
        <v>1</v>
      </c>
      <c r="T21" s="58">
        <v>1</v>
      </c>
      <c r="U21" s="58">
        <v>1</v>
      </c>
      <c r="V21" s="82">
        <f>SUM(Y4:Y10)</f>
        <v>2487754.7796713384</v>
      </c>
      <c r="W21" s="58">
        <v>1</v>
      </c>
      <c r="X21" s="58">
        <v>0.12</v>
      </c>
      <c r="Y21" s="62">
        <f t="shared" si="0"/>
        <v>298530.57356056059</v>
      </c>
    </row>
    <row r="22" spans="1:25" x14ac:dyDescent="0.25">
      <c r="R22" s="75" t="s">
        <v>73</v>
      </c>
      <c r="S22" s="57">
        <v>1</v>
      </c>
      <c r="T22" s="58">
        <v>1</v>
      </c>
      <c r="U22" s="58">
        <v>1</v>
      </c>
      <c r="V22" s="82">
        <f>SUM(Y4:Y10)</f>
        <v>2487754.7796713384</v>
      </c>
      <c r="W22" s="58">
        <v>1</v>
      </c>
      <c r="X22" s="58">
        <v>0.35</v>
      </c>
      <c r="Y22" s="62">
        <f t="shared" si="0"/>
        <v>870714.17288496834</v>
      </c>
    </row>
    <row r="23" spans="1:25" x14ac:dyDescent="0.25">
      <c r="R23" s="77" t="s">
        <v>74</v>
      </c>
      <c r="S23" s="59">
        <v>1</v>
      </c>
      <c r="T23" s="60">
        <v>1</v>
      </c>
      <c r="U23" s="60">
        <v>1</v>
      </c>
      <c r="V23" s="83">
        <f>SUM(Y4:Y10)</f>
        <v>2487754.7796713384</v>
      </c>
      <c r="W23" s="60">
        <v>1</v>
      </c>
      <c r="X23" s="60">
        <v>0.17</v>
      </c>
      <c r="Y23" s="66">
        <f t="shared" si="0"/>
        <v>422918.31254412758</v>
      </c>
    </row>
    <row r="24" spans="1:25" ht="15.75" x14ac:dyDescent="0.25">
      <c r="S24" s="50"/>
      <c r="T24" s="36"/>
      <c r="U24" s="36"/>
      <c r="V24" s="67">
        <f>SUM(V4:V23)</f>
        <v>31328996.381996747</v>
      </c>
      <c r="W24" s="36"/>
      <c r="X24" s="36"/>
      <c r="Y24" s="67">
        <f>SUM(Y4:Y23)</f>
        <v>7692137.7787437784</v>
      </c>
    </row>
    <row r="26" spans="1:25" ht="7.5" customHeight="1" thickBot="1" x14ac:dyDescent="0.3"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</row>
    <row r="28" spans="1:25" ht="18" x14ac:dyDescent="0.35">
      <c r="J28" s="9" t="s">
        <v>102</v>
      </c>
      <c r="R28" s="51"/>
      <c r="S28" s="52" t="s">
        <v>45</v>
      </c>
      <c r="T28" s="54" t="s">
        <v>46</v>
      </c>
      <c r="U28" s="54" t="s">
        <v>47</v>
      </c>
      <c r="V28" s="54" t="s">
        <v>48</v>
      </c>
      <c r="W28" s="53" t="s">
        <v>49</v>
      </c>
      <c r="X28" s="53" t="s">
        <v>50</v>
      </c>
      <c r="Y28" s="54" t="s">
        <v>51</v>
      </c>
    </row>
    <row r="29" spans="1:25" ht="17.25" x14ac:dyDescent="0.25">
      <c r="J29" s="71" t="s">
        <v>55</v>
      </c>
      <c r="L29" s="71" t="s">
        <v>111</v>
      </c>
      <c r="R29" s="51"/>
      <c r="S29" s="52" t="s">
        <v>54</v>
      </c>
      <c r="T29" s="52" t="s">
        <v>54</v>
      </c>
      <c r="U29" s="52" t="s">
        <v>54</v>
      </c>
      <c r="V29" s="70" t="s">
        <v>53</v>
      </c>
      <c r="W29" s="68" t="s">
        <v>52</v>
      </c>
      <c r="X29" s="68" t="s">
        <v>52</v>
      </c>
      <c r="Y29" s="70" t="s">
        <v>53</v>
      </c>
    </row>
    <row r="30" spans="1:25" ht="17.25" x14ac:dyDescent="0.25">
      <c r="J30" s="71" t="s">
        <v>56</v>
      </c>
      <c r="L30" s="71" t="s">
        <v>112</v>
      </c>
      <c r="R30" s="74" t="s">
        <v>55</v>
      </c>
      <c r="S30" s="57">
        <v>0.82</v>
      </c>
      <c r="T30" s="57">
        <v>754.9</v>
      </c>
      <c r="U30" s="57">
        <v>911.6</v>
      </c>
      <c r="V30" s="62">
        <v>1550000</v>
      </c>
      <c r="W30" s="63">
        <v>5110</v>
      </c>
      <c r="X30" s="86">
        <f>K36</f>
        <v>1484.48</v>
      </c>
      <c r="Y30" s="65">
        <f t="shared" ref="Y30:Y47" si="2">V30*(U30/T30)*(X30/W30)^S30</f>
        <v>679254.33518608345</v>
      </c>
    </row>
    <row r="31" spans="1:25" ht="17.25" x14ac:dyDescent="0.25">
      <c r="J31" s="71" t="s">
        <v>57</v>
      </c>
      <c r="L31" s="71" t="s">
        <v>113</v>
      </c>
      <c r="R31" s="75" t="s">
        <v>56</v>
      </c>
      <c r="S31" s="57">
        <v>0.8</v>
      </c>
      <c r="T31" s="58">
        <v>498.7</v>
      </c>
      <c r="U31" s="58">
        <v>683.1</v>
      </c>
      <c r="V31" s="61">
        <v>650000</v>
      </c>
      <c r="W31" s="58">
        <v>2569</v>
      </c>
      <c r="X31" s="82">
        <f>L36</f>
        <v>867.59999999999877</v>
      </c>
      <c r="Y31" s="62">
        <f t="shared" si="2"/>
        <v>373596.35039227427</v>
      </c>
    </row>
    <row r="32" spans="1:25" ht="17.25" x14ac:dyDescent="0.25">
      <c r="J32" s="71" t="s">
        <v>75</v>
      </c>
      <c r="L32" s="71" t="s">
        <v>114</v>
      </c>
      <c r="R32" s="75" t="s">
        <v>57</v>
      </c>
      <c r="S32" s="57">
        <v>0.6</v>
      </c>
      <c r="T32" s="58">
        <v>681.6</v>
      </c>
      <c r="U32" s="58">
        <v>683.1</v>
      </c>
      <c r="V32" s="61">
        <v>5050000</v>
      </c>
      <c r="W32" s="58">
        <v>12280</v>
      </c>
      <c r="X32" s="82">
        <f>M36</f>
        <v>1089.7399999999998</v>
      </c>
      <c r="Y32" s="62">
        <f t="shared" si="2"/>
        <v>1183370.6591733727</v>
      </c>
    </row>
    <row r="33" spans="10:25" x14ac:dyDescent="0.25">
      <c r="R33" s="75" t="s">
        <v>58</v>
      </c>
      <c r="S33" s="57">
        <v>0.52</v>
      </c>
      <c r="T33" s="58">
        <v>754.9</v>
      </c>
      <c r="U33" s="58">
        <v>911.6</v>
      </c>
      <c r="V33" s="61">
        <v>83000</v>
      </c>
      <c r="W33" s="58">
        <v>286</v>
      </c>
      <c r="X33" s="82">
        <f>N36</f>
        <v>138.12000000000009</v>
      </c>
      <c r="Y33" s="62">
        <f t="shared" si="2"/>
        <v>68646.130644493373</v>
      </c>
    </row>
    <row r="34" spans="10:25" x14ac:dyDescent="0.25">
      <c r="K34" t="s">
        <v>55</v>
      </c>
      <c r="L34" t="s">
        <v>109</v>
      </c>
      <c r="M34" t="s">
        <v>110</v>
      </c>
      <c r="N34" t="s">
        <v>75</v>
      </c>
      <c r="R34" s="75" t="s">
        <v>61</v>
      </c>
      <c r="S34" s="57">
        <v>1</v>
      </c>
      <c r="T34" s="58">
        <v>1</v>
      </c>
      <c r="U34" s="58">
        <v>1</v>
      </c>
      <c r="V34" s="82">
        <f>+SUM(Y30:Y33)</f>
        <v>2304867.4753962238</v>
      </c>
      <c r="W34" s="58">
        <v>1</v>
      </c>
      <c r="X34" s="58">
        <v>0.06</v>
      </c>
      <c r="Y34" s="62">
        <f t="shared" si="2"/>
        <v>138292.04852377344</v>
      </c>
    </row>
    <row r="35" spans="10:25" x14ac:dyDescent="0.25">
      <c r="J35" s="84" t="s">
        <v>78</v>
      </c>
      <c r="K35" s="85">
        <f>0.01*T_w_in_ORC^2-1.8738*T_w_in_ORC+103.77</f>
        <v>74.224000000000004</v>
      </c>
      <c r="L35" s="88">
        <f>0.0174*T_w_in_ORC^2-4.466*T_w_in_ORC+299.74</f>
        <v>43.379999999999939</v>
      </c>
      <c r="M35" s="89">
        <f>0.0069*T_w_in_ORC^2-1.4034*T_w_in_ORC+93.655</f>
        <v>54.486999999999995</v>
      </c>
      <c r="N35" s="89">
        <f>0.0013*T_w_in_ORC^2-0.2638*T_w_in_ORC+14.182</f>
        <v>6.9060000000000041</v>
      </c>
      <c r="R35" s="75" t="s">
        <v>62</v>
      </c>
      <c r="S35" s="57">
        <v>1</v>
      </c>
      <c r="T35" s="58">
        <v>1</v>
      </c>
      <c r="U35" s="58">
        <v>1</v>
      </c>
      <c r="V35" s="82">
        <f>+SUM(Y30:Y34)</f>
        <v>2443159.5239199973</v>
      </c>
      <c r="W35" s="58">
        <v>1</v>
      </c>
      <c r="X35" s="58">
        <v>0.1</v>
      </c>
      <c r="Y35" s="62">
        <f t="shared" si="2"/>
        <v>244315.95239199974</v>
      </c>
    </row>
    <row r="36" spans="10:25" x14ac:dyDescent="0.25">
      <c r="J36" s="80" t="s">
        <v>79</v>
      </c>
      <c r="K36" s="87">
        <f>K35*m_dot_w_ORC</f>
        <v>1484.48</v>
      </c>
      <c r="L36" s="89">
        <f>L35*m_dot_w_ORC</f>
        <v>867.59999999999877</v>
      </c>
      <c r="M36" s="89">
        <f>M35*m_dot_w_ORC</f>
        <v>1089.7399999999998</v>
      </c>
      <c r="N36" s="89">
        <f>N35*m_dot_w_ORC</f>
        <v>138.12000000000009</v>
      </c>
      <c r="R36" s="75" t="s">
        <v>63</v>
      </c>
      <c r="S36" s="57">
        <v>1</v>
      </c>
      <c r="T36" s="58">
        <v>1</v>
      </c>
      <c r="U36" s="58">
        <v>1</v>
      </c>
      <c r="V36" s="82">
        <f>SUM(Y30:Y34)</f>
        <v>2443159.5239199973</v>
      </c>
      <c r="W36" s="58">
        <v>1</v>
      </c>
      <c r="X36" s="58">
        <v>0.25</v>
      </c>
      <c r="Y36" s="62">
        <f t="shared" si="2"/>
        <v>610789.88097999932</v>
      </c>
    </row>
    <row r="37" spans="10:25" x14ac:dyDescent="0.25">
      <c r="R37" s="75" t="s">
        <v>64</v>
      </c>
      <c r="S37" s="57">
        <v>1</v>
      </c>
      <c r="T37" s="58">
        <v>1</v>
      </c>
      <c r="U37" s="58">
        <v>1</v>
      </c>
      <c r="V37" s="82">
        <f>Y36</f>
        <v>610789.88097999932</v>
      </c>
      <c r="W37" s="58">
        <v>1</v>
      </c>
      <c r="X37" s="58">
        <v>1</v>
      </c>
      <c r="Y37" s="62">
        <f t="shared" si="2"/>
        <v>610789.88097999932</v>
      </c>
    </row>
    <row r="38" spans="10:25" x14ac:dyDescent="0.25">
      <c r="R38" s="75" t="s">
        <v>65</v>
      </c>
      <c r="S38" s="57">
        <v>1</v>
      </c>
      <c r="T38" s="58">
        <v>1</v>
      </c>
      <c r="U38" s="58">
        <v>1</v>
      </c>
      <c r="V38" s="82">
        <f>SUM(Y30:Y34)</f>
        <v>2443159.5239199973</v>
      </c>
      <c r="W38" s="58">
        <v>1</v>
      </c>
      <c r="X38" s="58">
        <v>0.15</v>
      </c>
      <c r="Y38" s="62">
        <f t="shared" si="2"/>
        <v>366473.9285879996</v>
      </c>
    </row>
    <row r="39" spans="10:25" x14ac:dyDescent="0.25">
      <c r="R39" s="75" t="s">
        <v>66</v>
      </c>
      <c r="S39" s="57">
        <v>1</v>
      </c>
      <c r="T39" s="58">
        <v>1</v>
      </c>
      <c r="U39" s="58">
        <v>1</v>
      </c>
      <c r="V39" s="82">
        <f>SUM(Y30:Y34)</f>
        <v>2443159.5239199973</v>
      </c>
      <c r="W39" s="58">
        <v>1</v>
      </c>
      <c r="X39" s="58">
        <v>0.1</v>
      </c>
      <c r="Y39" s="62">
        <f t="shared" si="2"/>
        <v>244315.95239199974</v>
      </c>
    </row>
    <row r="40" spans="10:25" x14ac:dyDescent="0.25">
      <c r="R40" s="76" t="s">
        <v>67</v>
      </c>
      <c r="S40" s="57">
        <v>1</v>
      </c>
      <c r="T40" s="58">
        <v>1</v>
      </c>
      <c r="U40" s="58">
        <v>1</v>
      </c>
      <c r="V40" s="82">
        <f>Y39</f>
        <v>244315.95239199974</v>
      </c>
      <c r="W40" s="58">
        <v>1</v>
      </c>
      <c r="X40" s="58">
        <v>0.55000000000000004</v>
      </c>
      <c r="Y40" s="62">
        <f t="shared" si="2"/>
        <v>134373.77381559988</v>
      </c>
    </row>
    <row r="41" spans="10:25" x14ac:dyDescent="0.25">
      <c r="R41" s="75" t="s">
        <v>68</v>
      </c>
      <c r="S41" s="57">
        <v>1</v>
      </c>
      <c r="T41" s="58">
        <v>1</v>
      </c>
      <c r="U41" s="58">
        <v>1</v>
      </c>
      <c r="V41" s="82">
        <f>SUM(Y30:Y34)</f>
        <v>2443159.5239199973</v>
      </c>
      <c r="W41" s="58">
        <v>1</v>
      </c>
      <c r="X41" s="58">
        <v>0.18</v>
      </c>
      <c r="Y41" s="62">
        <f t="shared" si="2"/>
        <v>439768.71430559951</v>
      </c>
    </row>
    <row r="42" spans="10:25" x14ac:dyDescent="0.25">
      <c r="R42" s="75" t="s">
        <v>69</v>
      </c>
      <c r="S42" s="57">
        <v>1</v>
      </c>
      <c r="T42" s="58">
        <v>1</v>
      </c>
      <c r="U42" s="58">
        <v>1</v>
      </c>
      <c r="V42" s="82">
        <f>Y41</f>
        <v>439768.71430559951</v>
      </c>
      <c r="W42" s="58">
        <v>1</v>
      </c>
      <c r="X42" s="58">
        <v>0.2</v>
      </c>
      <c r="Y42" s="62">
        <f t="shared" si="2"/>
        <v>87953.742861119914</v>
      </c>
    </row>
    <row r="43" spans="10:25" x14ac:dyDescent="0.25">
      <c r="R43" s="75" t="s">
        <v>70</v>
      </c>
      <c r="S43" s="57">
        <v>1</v>
      </c>
      <c r="T43" s="58">
        <v>1</v>
      </c>
      <c r="U43" s="58">
        <v>1</v>
      </c>
      <c r="V43" s="82">
        <f>Y41</f>
        <v>439768.71430559951</v>
      </c>
      <c r="W43" s="58">
        <v>1</v>
      </c>
      <c r="X43" s="58">
        <v>0.45</v>
      </c>
      <c r="Y43" s="62">
        <f t="shared" si="2"/>
        <v>197895.92143751978</v>
      </c>
    </row>
    <row r="44" spans="10:25" x14ac:dyDescent="0.25">
      <c r="R44" s="75" t="s">
        <v>71</v>
      </c>
      <c r="S44" s="57">
        <v>1</v>
      </c>
      <c r="T44" s="58">
        <v>1</v>
      </c>
      <c r="U44" s="58">
        <v>1</v>
      </c>
      <c r="V44" s="82">
        <f>SUM(Y30:Y34)</f>
        <v>2443159.5239199973</v>
      </c>
      <c r="W44" s="58">
        <v>1</v>
      </c>
      <c r="X44" s="58">
        <v>0.25</v>
      </c>
      <c r="Y44" s="62">
        <f t="shared" si="2"/>
        <v>610789.88097999932</v>
      </c>
    </row>
    <row r="45" spans="10:25" x14ac:dyDescent="0.25">
      <c r="R45" s="75" t="s">
        <v>72</v>
      </c>
      <c r="S45" s="57">
        <v>1</v>
      </c>
      <c r="T45" s="58">
        <v>1</v>
      </c>
      <c r="U45" s="58">
        <v>1</v>
      </c>
      <c r="V45" s="82">
        <f>SUM(Y30:Y34)</f>
        <v>2443159.5239199973</v>
      </c>
      <c r="W45" s="58">
        <v>1</v>
      </c>
      <c r="X45" s="58">
        <v>0.12</v>
      </c>
      <c r="Y45" s="62">
        <f t="shared" si="2"/>
        <v>293179.14287039964</v>
      </c>
    </row>
    <row r="46" spans="10:25" x14ac:dyDescent="0.25">
      <c r="R46" s="75" t="s">
        <v>73</v>
      </c>
      <c r="S46" s="57">
        <v>1</v>
      </c>
      <c r="T46" s="58">
        <v>1</v>
      </c>
      <c r="U46" s="58">
        <v>1</v>
      </c>
      <c r="V46" s="82">
        <f>SUM(Y30:Y34)</f>
        <v>2443159.5239199973</v>
      </c>
      <c r="W46" s="58">
        <v>1</v>
      </c>
      <c r="X46" s="58">
        <v>0.35</v>
      </c>
      <c r="Y46" s="62">
        <f t="shared" si="2"/>
        <v>855105.83337199898</v>
      </c>
    </row>
    <row r="47" spans="10:25" x14ac:dyDescent="0.25">
      <c r="R47" s="77" t="s">
        <v>74</v>
      </c>
      <c r="S47" s="59">
        <v>1</v>
      </c>
      <c r="T47" s="60">
        <v>1</v>
      </c>
      <c r="U47" s="60">
        <v>1</v>
      </c>
      <c r="V47" s="83">
        <f>SUM(Y30:Y34)</f>
        <v>2443159.5239199973</v>
      </c>
      <c r="W47" s="60">
        <v>1</v>
      </c>
      <c r="X47" s="60">
        <v>0.17</v>
      </c>
      <c r="Y47" s="66">
        <f t="shared" si="2"/>
        <v>415337.11906639958</v>
      </c>
    </row>
    <row r="48" spans="10:25" ht="15.75" x14ac:dyDescent="0.25">
      <c r="R48" s="51"/>
      <c r="S48" s="50"/>
      <c r="T48" s="36"/>
      <c r="U48" s="36"/>
      <c r="V48" s="67">
        <f>SUM(V30:V47)</f>
        <v>33360946.452659387</v>
      </c>
      <c r="W48" s="36"/>
      <c r="X48" s="36"/>
      <c r="Y48" s="67">
        <f>SUM(Y30:Y47)</f>
        <v>7554249.2479606317</v>
      </c>
    </row>
    <row r="51" spans="8:25" ht="7.5" customHeight="1" thickBot="1" x14ac:dyDescent="0.3"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</row>
    <row r="53" spans="8:25" ht="18" x14ac:dyDescent="0.35">
      <c r="J53" s="9" t="s">
        <v>115</v>
      </c>
      <c r="R53" s="51"/>
      <c r="S53" s="52" t="s">
        <v>45</v>
      </c>
      <c r="T53" s="54" t="s">
        <v>46</v>
      </c>
      <c r="U53" s="54" t="s">
        <v>47</v>
      </c>
      <c r="V53" s="54" t="s">
        <v>48</v>
      </c>
      <c r="W53" s="53" t="s">
        <v>49</v>
      </c>
      <c r="X53" s="53" t="s">
        <v>50</v>
      </c>
      <c r="Y53" s="54" t="s">
        <v>51</v>
      </c>
    </row>
    <row r="54" spans="8:25" ht="17.25" x14ac:dyDescent="0.25">
      <c r="J54" s="71" t="s">
        <v>55</v>
      </c>
      <c r="K54" s="71"/>
      <c r="L54" s="71" t="s">
        <v>117</v>
      </c>
      <c r="M54" s="71"/>
      <c r="R54" s="51"/>
      <c r="S54" s="52" t="s">
        <v>54</v>
      </c>
      <c r="T54" s="52" t="s">
        <v>54</v>
      </c>
      <c r="U54" s="52" t="s">
        <v>54</v>
      </c>
      <c r="V54" s="70" t="s">
        <v>53</v>
      </c>
      <c r="W54" s="68" t="s">
        <v>52</v>
      </c>
      <c r="X54" s="68" t="s">
        <v>52</v>
      </c>
      <c r="Y54" s="70" t="s">
        <v>53</v>
      </c>
    </row>
    <row r="55" spans="8:25" ht="17.25" x14ac:dyDescent="0.25">
      <c r="J55" s="71" t="s">
        <v>56</v>
      </c>
      <c r="K55" s="71"/>
      <c r="L55" s="71" t="s">
        <v>118</v>
      </c>
      <c r="M55" s="71"/>
      <c r="R55" s="74" t="s">
        <v>55</v>
      </c>
      <c r="S55" s="57">
        <v>0.86</v>
      </c>
      <c r="T55" s="57">
        <v>902.1</v>
      </c>
      <c r="U55" s="57">
        <v>911.6</v>
      </c>
      <c r="V55" s="62">
        <v>2140300</v>
      </c>
      <c r="W55" s="63">
        <v>4826</v>
      </c>
      <c r="X55" s="86">
        <f>I65</f>
        <v>1110</v>
      </c>
      <c r="Y55" s="62">
        <f>V55*(U55/T55)*(X55/W55)^S55</f>
        <v>611106.57137634477</v>
      </c>
    </row>
    <row r="56" spans="8:25" ht="17.25" x14ac:dyDescent="0.25">
      <c r="J56" t="s">
        <v>82</v>
      </c>
      <c r="L56" t="s">
        <v>119</v>
      </c>
      <c r="R56" s="75" t="s">
        <v>56</v>
      </c>
      <c r="S56" s="57">
        <v>0.85</v>
      </c>
      <c r="T56" s="58">
        <v>681.6</v>
      </c>
      <c r="U56" s="94">
        <v>683.1</v>
      </c>
      <c r="V56" s="61">
        <v>1174955</v>
      </c>
      <c r="W56" s="93">
        <v>5549</v>
      </c>
      <c r="X56" s="82">
        <f>J65</f>
        <v>643.80000000000052</v>
      </c>
      <c r="Y56" s="62">
        <f t="shared" ref="Y56:Y63" si="3">V56*(U56/T56)*(X56/W56)^S56</f>
        <v>188726.00542143907</v>
      </c>
    </row>
    <row r="57" spans="8:25" ht="17.25" x14ac:dyDescent="0.25">
      <c r="J57" t="s">
        <v>116</v>
      </c>
      <c r="L57" s="71" t="s">
        <v>129</v>
      </c>
      <c r="R57" s="95" t="s">
        <v>57</v>
      </c>
      <c r="S57" s="57">
        <v>0.6</v>
      </c>
      <c r="T57" s="93">
        <v>681.6</v>
      </c>
      <c r="U57" s="42">
        <v>683.1</v>
      </c>
      <c r="V57" s="61">
        <v>1742175</v>
      </c>
      <c r="W57" s="42">
        <v>6405</v>
      </c>
      <c r="X57" s="82">
        <f>M65</f>
        <v>480.04000000000019</v>
      </c>
      <c r="Y57" s="62">
        <f t="shared" si="3"/>
        <v>368893.88549204881</v>
      </c>
    </row>
    <row r="58" spans="8:25" ht="17.25" x14ac:dyDescent="0.25">
      <c r="J58" s="71" t="s">
        <v>57</v>
      </c>
      <c r="K58" s="71"/>
      <c r="L58" s="71" t="s">
        <v>120</v>
      </c>
      <c r="M58" s="71"/>
      <c r="R58" s="45" t="s">
        <v>80</v>
      </c>
      <c r="S58" s="58">
        <v>0.8</v>
      </c>
      <c r="T58" s="93">
        <v>542.79999999999995</v>
      </c>
      <c r="U58" s="42">
        <v>683.1</v>
      </c>
      <c r="V58" s="61">
        <v>242800</v>
      </c>
      <c r="W58" s="42">
        <v>870</v>
      </c>
      <c r="X58" s="96">
        <f>K65</f>
        <v>95.520000000000138</v>
      </c>
      <c r="Y58" s="62">
        <f t="shared" si="3"/>
        <v>52185.899994808104</v>
      </c>
    </row>
    <row r="59" spans="8:25" ht="17.25" x14ac:dyDescent="0.25">
      <c r="J59" s="71" t="s">
        <v>75</v>
      </c>
      <c r="K59" s="71"/>
      <c r="L59" s="71" t="s">
        <v>121</v>
      </c>
      <c r="M59" s="71"/>
      <c r="R59" s="45" t="s">
        <v>81</v>
      </c>
      <c r="S59" s="58">
        <v>0.8</v>
      </c>
      <c r="T59" s="93">
        <v>542.79999999999995</v>
      </c>
      <c r="U59" s="42">
        <v>683.1</v>
      </c>
      <c r="V59" s="61">
        <v>139100</v>
      </c>
      <c r="W59" s="42">
        <v>435</v>
      </c>
      <c r="X59" s="96">
        <f>L65</f>
        <v>0.77611576358615098</v>
      </c>
      <c r="Y59" s="62">
        <f t="shared" si="3"/>
        <v>1107.4429794620692</v>
      </c>
    </row>
    <row r="60" spans="8:25" ht="17.25" x14ac:dyDescent="0.25">
      <c r="J60" s="71" t="s">
        <v>76</v>
      </c>
      <c r="K60" s="71"/>
      <c r="L60" s="71" t="s">
        <v>122</v>
      </c>
      <c r="M60" s="71"/>
      <c r="R60" s="75" t="s">
        <v>58</v>
      </c>
      <c r="S60" s="57">
        <v>0.52</v>
      </c>
      <c r="T60" s="58">
        <v>898.5</v>
      </c>
      <c r="U60" s="42">
        <v>911.6</v>
      </c>
      <c r="V60" s="61">
        <v>210000</v>
      </c>
      <c r="W60" s="42">
        <v>169</v>
      </c>
      <c r="X60" s="82">
        <f>N65</f>
        <v>41.311999999999998</v>
      </c>
      <c r="Y60" s="62">
        <f t="shared" si="3"/>
        <v>102415.11997700681</v>
      </c>
    </row>
    <row r="61" spans="8:25" ht="17.25" x14ac:dyDescent="0.25">
      <c r="J61" s="71" t="s">
        <v>77</v>
      </c>
      <c r="K61" s="71"/>
      <c r="L61" s="71" t="s">
        <v>123</v>
      </c>
      <c r="M61" s="71"/>
      <c r="R61" s="75" t="s">
        <v>59</v>
      </c>
      <c r="S61" s="57">
        <v>0.6</v>
      </c>
      <c r="T61" s="58">
        <v>671.5</v>
      </c>
      <c r="U61" s="58">
        <v>768.9</v>
      </c>
      <c r="V61" s="61">
        <v>730000</v>
      </c>
      <c r="W61" s="58">
        <v>330</v>
      </c>
      <c r="X61" s="82">
        <f>O65</f>
        <v>46.953999999999986</v>
      </c>
      <c r="Y61" s="62">
        <f t="shared" si="3"/>
        <v>259442.96411060204</v>
      </c>
    </row>
    <row r="62" spans="8:25" x14ac:dyDescent="0.25">
      <c r="R62" s="75" t="s">
        <v>60</v>
      </c>
      <c r="S62" s="57">
        <v>0.52</v>
      </c>
      <c r="T62" s="58">
        <v>898.5</v>
      </c>
      <c r="U62" s="58">
        <v>911.6</v>
      </c>
      <c r="V62" s="61">
        <v>33000</v>
      </c>
      <c r="W62" s="58">
        <v>80</v>
      </c>
      <c r="X62" s="82">
        <f>P65</f>
        <v>19.916000000000004</v>
      </c>
      <c r="Y62" s="62">
        <f t="shared" si="3"/>
        <v>16247.198364114705</v>
      </c>
    </row>
    <row r="63" spans="8:25" x14ac:dyDescent="0.25">
      <c r="I63" t="s">
        <v>55</v>
      </c>
      <c r="J63" t="s">
        <v>109</v>
      </c>
      <c r="K63" t="s">
        <v>82</v>
      </c>
      <c r="L63" t="s">
        <v>83</v>
      </c>
      <c r="M63" t="s">
        <v>124</v>
      </c>
      <c r="N63" t="s">
        <v>75</v>
      </c>
      <c r="O63" t="s">
        <v>76</v>
      </c>
      <c r="P63" t="s">
        <v>77</v>
      </c>
      <c r="R63" s="75" t="s">
        <v>61</v>
      </c>
      <c r="S63" s="57">
        <v>1</v>
      </c>
      <c r="T63" s="58">
        <v>1</v>
      </c>
      <c r="U63" s="58">
        <v>1</v>
      </c>
      <c r="V63" s="82">
        <f>+SUM(Y55:Y62)</f>
        <v>1600125.0877158262</v>
      </c>
      <c r="W63" s="58">
        <v>1</v>
      </c>
      <c r="X63" s="58">
        <v>0.1</v>
      </c>
      <c r="Y63" s="62">
        <f t="shared" si="3"/>
        <v>160012.50877158262</v>
      </c>
    </row>
    <row r="64" spans="8:25" x14ac:dyDescent="0.25">
      <c r="H64" s="84" t="s">
        <v>78</v>
      </c>
      <c r="I64" s="85">
        <f>0.0002*Inlet_temperature_Kalina^2+0.5618*Inlet_temperature_Kalina-45.786</f>
        <v>55.5</v>
      </c>
      <c r="J64" s="88">
        <f>0.0075*Inlet_temperature_Kalina^2-1.859*Inlet_temperature_Kalina+131.47</f>
        <v>32.190000000000026</v>
      </c>
      <c r="K64" s="88">
        <f>-0.0016*Inlet_temperature_Kalina^2+0.4817*Inlet_temperature_Kalina-30.873</f>
        <v>4.7760000000000069</v>
      </c>
      <c r="L64" s="88">
        <f>2*10^7*Inlet_temperature_Kalina^-3.906</f>
        <v>3.8805788179307549E-2</v>
      </c>
      <c r="M64" s="89">
        <f>-0.0085*Inlet_temperature_Kalina^2+2.4426*Inlet_temperature_Kalina-145.59</f>
        <v>24.00200000000001</v>
      </c>
      <c r="N64" s="89">
        <f>2*10^-5*Inlet_temperature_Kalina^2+0.0173*Inlet_temperature_Kalina-1.4534</f>
        <v>2.0655999999999999</v>
      </c>
      <c r="O64" s="89">
        <f>-9*10^-5*Inlet_temperature_Kalina^2+0.0401*Inlet_temperature_Kalina-1.8683</f>
        <v>2.3476999999999992</v>
      </c>
      <c r="P64" s="89">
        <f>-3*10^-5*Inlet_temperature_Kalina^2+0.0151*Inlet_temperature_Kalina-0.7042</f>
        <v>0.99580000000000013</v>
      </c>
      <c r="R64" s="75" t="s">
        <v>62</v>
      </c>
      <c r="S64" s="57">
        <v>1</v>
      </c>
      <c r="T64" s="58">
        <v>1</v>
      </c>
      <c r="U64" s="58">
        <v>1</v>
      </c>
      <c r="V64" s="82">
        <f>+SUM(Y55:Y63)</f>
        <v>1760137.596487409</v>
      </c>
      <c r="W64" s="58">
        <v>1</v>
      </c>
      <c r="X64" s="58">
        <v>0.1</v>
      </c>
      <c r="Y64" s="62">
        <f>V64*(U64/T64)*(X64/W64)^S64</f>
        <v>176013.7596487409</v>
      </c>
    </row>
    <row r="65" spans="8:25" x14ac:dyDescent="0.25">
      <c r="H65" s="80" t="s">
        <v>79</v>
      </c>
      <c r="I65" s="87">
        <f t="shared" ref="I65:P65" si="4">I64*m_dot_w_Kalina</f>
        <v>1110</v>
      </c>
      <c r="J65" s="89">
        <f t="shared" si="4"/>
        <v>643.80000000000052</v>
      </c>
      <c r="K65" s="89">
        <f t="shared" si="4"/>
        <v>95.520000000000138</v>
      </c>
      <c r="L65" s="89">
        <f t="shared" si="4"/>
        <v>0.77611576358615098</v>
      </c>
      <c r="M65" s="89">
        <f t="shared" si="4"/>
        <v>480.04000000000019</v>
      </c>
      <c r="N65" s="89">
        <f t="shared" si="4"/>
        <v>41.311999999999998</v>
      </c>
      <c r="O65" s="90">
        <f t="shared" si="4"/>
        <v>46.953999999999986</v>
      </c>
      <c r="P65" s="90">
        <f t="shared" si="4"/>
        <v>19.916000000000004</v>
      </c>
      <c r="R65" s="75" t="s">
        <v>63</v>
      </c>
      <c r="S65" s="57">
        <v>1</v>
      </c>
      <c r="T65" s="58">
        <v>1</v>
      </c>
      <c r="U65" s="58">
        <v>1</v>
      </c>
      <c r="V65" s="82">
        <f>SUM(Y55:Y63)</f>
        <v>1760137.596487409</v>
      </c>
      <c r="W65" s="58">
        <v>1</v>
      </c>
      <c r="X65" s="58">
        <v>0.28000000000000003</v>
      </c>
      <c r="Y65" s="62">
        <f t="shared" ref="Y65:Y76" si="5">V65*(U65/T65)*(X65/W65)^S65</f>
        <v>492838.52701647457</v>
      </c>
    </row>
    <row r="66" spans="8:25" x14ac:dyDescent="0.25">
      <c r="R66" s="75" t="s">
        <v>64</v>
      </c>
      <c r="S66" s="57">
        <v>1</v>
      </c>
      <c r="T66" s="58">
        <v>1</v>
      </c>
      <c r="U66" s="58">
        <v>1</v>
      </c>
      <c r="V66" s="82">
        <f>Y65</f>
        <v>492838.52701647457</v>
      </c>
      <c r="W66" s="58">
        <v>1</v>
      </c>
      <c r="X66" s="58">
        <v>1</v>
      </c>
      <c r="Y66" s="62">
        <f t="shared" si="5"/>
        <v>492838.52701647457</v>
      </c>
    </row>
    <row r="67" spans="8:25" x14ac:dyDescent="0.25">
      <c r="R67" s="75" t="s">
        <v>65</v>
      </c>
      <c r="S67" s="57">
        <v>1</v>
      </c>
      <c r="T67" s="58">
        <v>1</v>
      </c>
      <c r="U67" s="58">
        <v>1</v>
      </c>
      <c r="V67" s="82">
        <f>SUM(Y55:Y63)</f>
        <v>1760137.596487409</v>
      </c>
      <c r="W67" s="58">
        <v>1</v>
      </c>
      <c r="X67" s="58">
        <v>0.15</v>
      </c>
      <c r="Y67" s="62">
        <f t="shared" si="5"/>
        <v>264020.63947311131</v>
      </c>
    </row>
    <row r="68" spans="8:25" x14ac:dyDescent="0.25">
      <c r="R68" s="75" t="s">
        <v>66</v>
      </c>
      <c r="S68" s="57">
        <v>1</v>
      </c>
      <c r="T68" s="58">
        <v>1</v>
      </c>
      <c r="U68" s="58">
        <v>1</v>
      </c>
      <c r="V68" s="82">
        <f>SUM(Y55:Y63)</f>
        <v>1760137.596487409</v>
      </c>
      <c r="W68" s="58">
        <v>1</v>
      </c>
      <c r="X68" s="58">
        <v>0.15</v>
      </c>
      <c r="Y68" s="62">
        <f t="shared" si="5"/>
        <v>264020.63947311131</v>
      </c>
    </row>
    <row r="69" spans="8:25" x14ac:dyDescent="0.25">
      <c r="I69" s="64"/>
      <c r="J69" s="64"/>
      <c r="K69" s="64"/>
      <c r="L69" s="64"/>
      <c r="M69" s="64"/>
      <c r="N69" s="64"/>
      <c r="R69" s="76" t="s">
        <v>67</v>
      </c>
      <c r="S69" s="57">
        <v>1</v>
      </c>
      <c r="T69" s="58">
        <v>1</v>
      </c>
      <c r="U69" s="58">
        <v>1</v>
      </c>
      <c r="V69" s="82">
        <f>Y68</f>
        <v>264020.63947311131</v>
      </c>
      <c r="W69" s="58">
        <v>1</v>
      </c>
      <c r="X69" s="58">
        <v>0.55000000000000004</v>
      </c>
      <c r="Y69" s="62">
        <f t="shared" si="5"/>
        <v>145211.35171021122</v>
      </c>
    </row>
    <row r="70" spans="8:25" x14ac:dyDescent="0.25">
      <c r="I70" s="64"/>
      <c r="J70" s="64"/>
      <c r="K70" s="64"/>
      <c r="L70" s="64"/>
      <c r="M70" s="64"/>
      <c r="N70" s="64"/>
      <c r="O70" s="64"/>
      <c r="P70" s="64"/>
      <c r="Q70" s="64"/>
      <c r="R70" s="75" t="s">
        <v>68</v>
      </c>
      <c r="S70" s="57">
        <v>1</v>
      </c>
      <c r="T70" s="58">
        <v>1</v>
      </c>
      <c r="U70" s="58">
        <v>1</v>
      </c>
      <c r="V70" s="82">
        <f>SUM(Y55:Y63)</f>
        <v>1760137.596487409</v>
      </c>
      <c r="W70" s="58">
        <v>1</v>
      </c>
      <c r="X70" s="58">
        <v>0.18</v>
      </c>
      <c r="Y70" s="62">
        <f t="shared" si="5"/>
        <v>316824.76736773358</v>
      </c>
    </row>
    <row r="71" spans="8:25" x14ac:dyDescent="0.25">
      <c r="R71" s="75" t="s">
        <v>69</v>
      </c>
      <c r="S71" s="57">
        <v>1</v>
      </c>
      <c r="T71" s="58">
        <v>1</v>
      </c>
      <c r="U71" s="58">
        <v>1</v>
      </c>
      <c r="V71" s="82">
        <f>Y70</f>
        <v>316824.76736773358</v>
      </c>
      <c r="W71" s="58">
        <v>1</v>
      </c>
      <c r="X71" s="58">
        <v>0.2</v>
      </c>
      <c r="Y71" s="62">
        <f t="shared" si="5"/>
        <v>63364.953473546717</v>
      </c>
    </row>
    <row r="72" spans="8:25" x14ac:dyDescent="0.25">
      <c r="R72" s="75" t="s">
        <v>70</v>
      </c>
      <c r="S72" s="57">
        <v>1</v>
      </c>
      <c r="T72" s="58">
        <v>1</v>
      </c>
      <c r="U72" s="58">
        <v>1</v>
      </c>
      <c r="V72" s="82">
        <f>Y70</f>
        <v>316824.76736773358</v>
      </c>
      <c r="W72" s="58">
        <v>1</v>
      </c>
      <c r="X72" s="58">
        <v>0.45</v>
      </c>
      <c r="Y72" s="62">
        <f t="shared" si="5"/>
        <v>142571.14531548013</v>
      </c>
    </row>
    <row r="73" spans="8:25" x14ac:dyDescent="0.25">
      <c r="R73" s="75" t="s">
        <v>71</v>
      </c>
      <c r="S73" s="57">
        <v>1</v>
      </c>
      <c r="T73" s="58">
        <v>1</v>
      </c>
      <c r="U73" s="58">
        <v>1</v>
      </c>
      <c r="V73" s="82">
        <f>SUM(Y55:Y63)</f>
        <v>1760137.596487409</v>
      </c>
      <c r="W73" s="58">
        <v>1</v>
      </c>
      <c r="X73" s="58">
        <v>0.4</v>
      </c>
      <c r="Y73" s="62">
        <f t="shared" si="5"/>
        <v>704055.03859496361</v>
      </c>
    </row>
    <row r="74" spans="8:25" x14ac:dyDescent="0.25">
      <c r="R74" s="75" t="s">
        <v>72</v>
      </c>
      <c r="S74" s="57">
        <v>1</v>
      </c>
      <c r="T74" s="58">
        <v>1</v>
      </c>
      <c r="U74" s="58">
        <v>1</v>
      </c>
      <c r="V74" s="82">
        <f>SUM(Y55:Y63)</f>
        <v>1760137.596487409</v>
      </c>
      <c r="W74" s="58">
        <v>1</v>
      </c>
      <c r="X74" s="58">
        <v>0.12</v>
      </c>
      <c r="Y74" s="62">
        <f t="shared" si="5"/>
        <v>211216.51157848907</v>
      </c>
    </row>
    <row r="75" spans="8:25" x14ac:dyDescent="0.25">
      <c r="R75" s="75" t="s">
        <v>73</v>
      </c>
      <c r="S75" s="57">
        <v>1</v>
      </c>
      <c r="T75" s="58">
        <v>1</v>
      </c>
      <c r="U75" s="58">
        <v>1</v>
      </c>
      <c r="V75" s="82">
        <f>SUM(Y55:Y63)</f>
        <v>1760137.596487409</v>
      </c>
      <c r="W75" s="58">
        <v>1</v>
      </c>
      <c r="X75" s="58">
        <v>0.35</v>
      </c>
      <c r="Y75" s="62">
        <f t="shared" si="5"/>
        <v>616048.15877059312</v>
      </c>
    </row>
    <row r="76" spans="8:25" x14ac:dyDescent="0.25">
      <c r="R76" s="77" t="s">
        <v>74</v>
      </c>
      <c r="S76" s="59">
        <v>1</v>
      </c>
      <c r="T76" s="60">
        <v>1</v>
      </c>
      <c r="U76" s="60">
        <v>1</v>
      </c>
      <c r="V76" s="83">
        <f>SUM(Y55:Y63)</f>
        <v>1760137.596487409</v>
      </c>
      <c r="W76" s="60">
        <v>1</v>
      </c>
      <c r="X76" s="60">
        <v>0.17</v>
      </c>
      <c r="Y76" s="66">
        <f t="shared" si="5"/>
        <v>299223.39140285953</v>
      </c>
    </row>
    <row r="77" spans="8:25" ht="15.75" x14ac:dyDescent="0.25">
      <c r="R77" s="51"/>
      <c r="S77" s="50"/>
      <c r="T77" s="36"/>
      <c r="U77" s="36"/>
      <c r="V77" s="67">
        <f>SUM(V55:V76)</f>
        <v>25244202.157327559</v>
      </c>
      <c r="W77" s="36"/>
      <c r="X77" s="36"/>
      <c r="Y77" s="67">
        <f>SUM(Y55:Y76)</f>
        <v>5948385.0073291976</v>
      </c>
    </row>
    <row r="79" spans="8:25" ht="8.25" customHeight="1" thickBot="1" x14ac:dyDescent="0.3"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</row>
    <row r="81" spans="9:25" ht="18" x14ac:dyDescent="0.35">
      <c r="I81" s="9" t="s">
        <v>125</v>
      </c>
      <c r="R81" s="51"/>
      <c r="S81" s="52" t="s">
        <v>45</v>
      </c>
      <c r="T81" s="54" t="s">
        <v>46</v>
      </c>
      <c r="U81" s="54" t="s">
        <v>47</v>
      </c>
      <c r="V81" s="54" t="s">
        <v>48</v>
      </c>
      <c r="W81" s="53" t="s">
        <v>49</v>
      </c>
      <c r="X81" s="53" t="s">
        <v>50</v>
      </c>
      <c r="Y81" s="54" t="s">
        <v>51</v>
      </c>
    </row>
    <row r="82" spans="9:25" ht="17.25" x14ac:dyDescent="0.25">
      <c r="I82" s="71" t="s">
        <v>55</v>
      </c>
      <c r="J82" s="71"/>
      <c r="K82" s="71" t="s">
        <v>126</v>
      </c>
      <c r="L82" s="71"/>
      <c r="M82" s="71"/>
      <c r="R82" s="51"/>
      <c r="S82" s="52" t="s">
        <v>54</v>
      </c>
      <c r="T82" s="52" t="s">
        <v>54</v>
      </c>
      <c r="U82" s="52" t="s">
        <v>54</v>
      </c>
      <c r="V82" s="70" t="s">
        <v>53</v>
      </c>
      <c r="W82" s="68" t="s">
        <v>52</v>
      </c>
      <c r="X82" s="68" t="s">
        <v>52</v>
      </c>
      <c r="Y82" s="70" t="s">
        <v>53</v>
      </c>
    </row>
    <row r="83" spans="9:25" ht="17.25" x14ac:dyDescent="0.25">
      <c r="I83" s="71" t="s">
        <v>56</v>
      </c>
      <c r="J83" s="71"/>
      <c r="K83" s="71" t="s">
        <v>127</v>
      </c>
      <c r="L83" s="71"/>
      <c r="M83" s="71"/>
      <c r="R83" s="74" t="s">
        <v>55</v>
      </c>
      <c r="S83" s="57">
        <v>0.86</v>
      </c>
      <c r="T83" s="57">
        <v>902.1</v>
      </c>
      <c r="U83" s="57">
        <v>911.6</v>
      </c>
      <c r="V83" s="62">
        <v>2140300</v>
      </c>
      <c r="W83" s="63">
        <v>4826</v>
      </c>
      <c r="X83" s="86">
        <f>J91</f>
        <v>1115.1200000000001</v>
      </c>
      <c r="Y83" s="62">
        <f>V83*(U83/T83)*(X83/W83)^S83</f>
        <v>613529.95619890641</v>
      </c>
    </row>
    <row r="84" spans="9:25" ht="17.25" x14ac:dyDescent="0.25">
      <c r="I84" s="71" t="s">
        <v>82</v>
      </c>
      <c r="J84" s="71"/>
      <c r="K84" s="71" t="s">
        <v>128</v>
      </c>
      <c r="L84" s="71"/>
      <c r="M84" s="71"/>
      <c r="R84" s="75" t="s">
        <v>56</v>
      </c>
      <c r="S84" s="57">
        <v>0.85</v>
      </c>
      <c r="T84" s="58">
        <v>681.6</v>
      </c>
      <c r="U84" s="94">
        <v>683.1</v>
      </c>
      <c r="V84" s="61">
        <v>1174955</v>
      </c>
      <c r="W84" s="93">
        <v>5549</v>
      </c>
      <c r="X84" s="82">
        <f>K91</f>
        <v>646.84000000000026</v>
      </c>
      <c r="Y84" s="62">
        <f t="shared" ref="Y84:Y102" si="6">V84*(U84/T84)*(X84/W84)^S84</f>
        <v>189483.22133251451</v>
      </c>
    </row>
    <row r="85" spans="9:25" ht="17.25" x14ac:dyDescent="0.25">
      <c r="I85" s="71" t="s">
        <v>116</v>
      </c>
      <c r="J85" s="71"/>
      <c r="K85" s="71" t="s">
        <v>130</v>
      </c>
      <c r="L85" s="71"/>
      <c r="M85" s="71"/>
      <c r="R85" s="95" t="s">
        <v>57</v>
      </c>
      <c r="S85" s="57">
        <v>0.6</v>
      </c>
      <c r="T85" s="93">
        <v>681.6</v>
      </c>
      <c r="U85" s="42">
        <v>683.1</v>
      </c>
      <c r="V85" s="61">
        <v>5050000</v>
      </c>
      <c r="W85" s="42">
        <v>12280</v>
      </c>
      <c r="X85" s="82">
        <f>N91</f>
        <v>567.15999999999951</v>
      </c>
      <c r="Y85" s="62">
        <f t="shared" si="6"/>
        <v>799742.94556704967</v>
      </c>
    </row>
    <row r="86" spans="9:25" ht="17.25" x14ac:dyDescent="0.25">
      <c r="I86" s="71" t="s">
        <v>57</v>
      </c>
      <c r="J86" s="71"/>
      <c r="K86" s="71" t="s">
        <v>131</v>
      </c>
      <c r="L86" s="71"/>
      <c r="M86" s="71"/>
      <c r="R86" s="45" t="s">
        <v>80</v>
      </c>
      <c r="S86" s="58">
        <v>0.8</v>
      </c>
      <c r="T86" s="93">
        <v>542.79999999999995</v>
      </c>
      <c r="U86" s="42">
        <v>683.1</v>
      </c>
      <c r="V86" s="61">
        <v>242800</v>
      </c>
      <c r="W86" s="42">
        <v>870</v>
      </c>
      <c r="X86" s="96">
        <f>L91</f>
        <v>100.33999999999985</v>
      </c>
      <c r="Y86" s="62">
        <f t="shared" si="6"/>
        <v>54282.145400869391</v>
      </c>
    </row>
    <row r="87" spans="9:25" ht="17.25" x14ac:dyDescent="0.25">
      <c r="I87" s="71" t="s">
        <v>75</v>
      </c>
      <c r="J87" s="71"/>
      <c r="K87" s="71" t="s">
        <v>132</v>
      </c>
      <c r="L87" s="71"/>
      <c r="M87" s="71"/>
      <c r="R87" s="45" t="s">
        <v>81</v>
      </c>
      <c r="S87" s="58">
        <v>0.8</v>
      </c>
      <c r="T87" s="93">
        <v>542.79999999999995</v>
      </c>
      <c r="U87" s="42">
        <v>683.1</v>
      </c>
      <c r="V87" s="61">
        <v>139100</v>
      </c>
      <c r="W87" s="42">
        <v>435</v>
      </c>
      <c r="X87" s="96">
        <f>M91</f>
        <v>0.77214000754024847</v>
      </c>
      <c r="Y87" s="62">
        <f t="shared" si="6"/>
        <v>1102.9022308591295</v>
      </c>
    </row>
    <row r="88" spans="9:25" x14ac:dyDescent="0.25">
      <c r="R88" s="75" t="s">
        <v>58</v>
      </c>
      <c r="S88" s="57">
        <v>0.52</v>
      </c>
      <c r="T88" s="58">
        <v>898.5</v>
      </c>
      <c r="U88" s="42">
        <v>911.6</v>
      </c>
      <c r="V88" s="61">
        <v>210000</v>
      </c>
      <c r="W88" s="42">
        <v>169</v>
      </c>
      <c r="X88" s="82">
        <f>O91</f>
        <v>36.478000000000002</v>
      </c>
      <c r="Y88" s="62">
        <f t="shared" si="6"/>
        <v>95997.64370808145</v>
      </c>
    </row>
    <row r="89" spans="9:25" x14ac:dyDescent="0.25">
      <c r="J89" t="s">
        <v>55</v>
      </c>
      <c r="K89" t="s">
        <v>133</v>
      </c>
      <c r="L89" t="s">
        <v>82</v>
      </c>
      <c r="M89" t="s">
        <v>83</v>
      </c>
      <c r="N89" t="s">
        <v>124</v>
      </c>
      <c r="O89" t="s">
        <v>75</v>
      </c>
      <c r="R89" s="75" t="s">
        <v>61</v>
      </c>
      <c r="S89" s="57">
        <v>1</v>
      </c>
      <c r="T89" s="58">
        <v>1</v>
      </c>
      <c r="U89" s="58">
        <v>1</v>
      </c>
      <c r="V89" s="82">
        <f>+SUM(Y83:Y88)</f>
        <v>1754138.8144382806</v>
      </c>
      <c r="W89" s="58">
        <v>330</v>
      </c>
      <c r="X89" s="58">
        <v>0.1</v>
      </c>
      <c r="Y89" s="62">
        <f t="shared" si="6"/>
        <v>531.55721649644863</v>
      </c>
    </row>
    <row r="90" spans="9:25" x14ac:dyDescent="0.25">
      <c r="I90" s="84" t="s">
        <v>78</v>
      </c>
      <c r="J90" s="85">
        <f>0.0002*Inlet_temperature_Kalina^2+0.5644*Inlet_temperature_Kalina-45.972</f>
        <v>55.756000000000007</v>
      </c>
      <c r="K90" s="88">
        <f>0.0075*Inlet_temperature_Kalina^2-1.8574*Inlet_temperature_Kalina+131.35</f>
        <v>32.342000000000013</v>
      </c>
      <c r="L90" s="88">
        <f>-0.0016*Inlet_temperature_Kalina^2+0.4838*Inlet_temperature_Kalina-30.989</f>
        <v>5.0169999999999924</v>
      </c>
      <c r="M90" s="88">
        <f>2*10^7*Inlet_temperature_Kalina^-3.907</f>
        <v>3.8607000377012424E-2</v>
      </c>
      <c r="N90" s="89">
        <f>-0.0111*Inlet_temperature_Kalina^2+3.1864*Inlet_temperature_Kalina-192.54</f>
        <v>28.357999999999976</v>
      </c>
      <c r="O90" s="89">
        <f>1*10^-5*Inlet_temperature_Kalina^2+0.0177*Inlet_temperature_Kalina-1.4741</f>
        <v>1.8239000000000001</v>
      </c>
      <c r="R90" s="75" t="s">
        <v>62</v>
      </c>
      <c r="S90" s="57">
        <v>1</v>
      </c>
      <c r="T90" s="58">
        <v>1</v>
      </c>
      <c r="U90" s="58">
        <v>1</v>
      </c>
      <c r="V90" s="82">
        <f>+SUM(Y83:Y89)</f>
        <v>1754670.3716547771</v>
      </c>
      <c r="W90" s="58">
        <v>80</v>
      </c>
      <c r="X90" s="58">
        <v>0.1</v>
      </c>
      <c r="Y90" s="62">
        <f t="shared" si="6"/>
        <v>2193.3379645684713</v>
      </c>
    </row>
    <row r="91" spans="9:25" x14ac:dyDescent="0.25">
      <c r="I91" s="80" t="s">
        <v>79</v>
      </c>
      <c r="J91" s="87">
        <f>J90*m_dot_w_Kalina</f>
        <v>1115.1200000000001</v>
      </c>
      <c r="K91" s="89">
        <f>K90*m_dot_w_Kalina</f>
        <v>646.84000000000026</v>
      </c>
      <c r="L91" s="89">
        <f t="shared" ref="L91:O91" si="7">L90*m_dot_w_Kalina</f>
        <v>100.33999999999985</v>
      </c>
      <c r="M91" s="89">
        <f t="shared" si="7"/>
        <v>0.77214000754024847</v>
      </c>
      <c r="N91" s="89">
        <f>N90*m_dot_w_Kalina</f>
        <v>567.15999999999951</v>
      </c>
      <c r="O91" s="89">
        <f t="shared" si="7"/>
        <v>36.478000000000002</v>
      </c>
      <c r="R91" s="75" t="s">
        <v>63</v>
      </c>
      <c r="S91" s="57">
        <v>1</v>
      </c>
      <c r="T91" s="58">
        <v>1</v>
      </c>
      <c r="U91" s="58">
        <v>1</v>
      </c>
      <c r="V91" s="82">
        <f>SUM(Y83:Y89)</f>
        <v>1754670.3716547771</v>
      </c>
      <c r="W91" s="58">
        <v>1</v>
      </c>
      <c r="X91" s="58">
        <v>0.28000000000000003</v>
      </c>
      <c r="Y91" s="62">
        <f t="shared" si="6"/>
        <v>491307.70406333765</v>
      </c>
    </row>
    <row r="92" spans="9:25" x14ac:dyDescent="0.25">
      <c r="R92" s="75" t="s">
        <v>64</v>
      </c>
      <c r="S92" s="57">
        <v>1</v>
      </c>
      <c r="T92" s="58">
        <v>1</v>
      </c>
      <c r="U92" s="58">
        <v>1</v>
      </c>
      <c r="V92" s="82">
        <f>Y91</f>
        <v>491307.70406333765</v>
      </c>
      <c r="W92" s="58">
        <v>1</v>
      </c>
      <c r="X92" s="58">
        <v>1</v>
      </c>
      <c r="Y92" s="62">
        <f t="shared" si="6"/>
        <v>491307.70406333765</v>
      </c>
    </row>
    <row r="93" spans="9:25" x14ac:dyDescent="0.25">
      <c r="R93" s="75" t="s">
        <v>65</v>
      </c>
      <c r="S93" s="57">
        <v>1</v>
      </c>
      <c r="T93" s="58">
        <v>1</v>
      </c>
      <c r="U93" s="58">
        <v>1</v>
      </c>
      <c r="V93" s="82">
        <f>SUM(Y83:Y89)</f>
        <v>1754670.3716547771</v>
      </c>
      <c r="W93" s="58">
        <v>1</v>
      </c>
      <c r="X93" s="58">
        <v>0.15</v>
      </c>
      <c r="Y93" s="62">
        <f t="shared" si="6"/>
        <v>263200.55574821658</v>
      </c>
    </row>
    <row r="94" spans="9:25" x14ac:dyDescent="0.25">
      <c r="R94" s="75" t="s">
        <v>66</v>
      </c>
      <c r="S94" s="57">
        <v>1</v>
      </c>
      <c r="T94" s="58">
        <v>1</v>
      </c>
      <c r="U94" s="58">
        <v>1</v>
      </c>
      <c r="V94" s="82">
        <f>SUM(Y83:Y89)</f>
        <v>1754670.3716547771</v>
      </c>
      <c r="W94" s="58">
        <v>1</v>
      </c>
      <c r="X94" s="58">
        <v>0.15</v>
      </c>
      <c r="Y94" s="62">
        <f t="shared" si="6"/>
        <v>263200.55574821658</v>
      </c>
    </row>
    <row r="95" spans="9:25" x14ac:dyDescent="0.25">
      <c r="R95" s="76" t="s">
        <v>67</v>
      </c>
      <c r="S95" s="57">
        <v>1</v>
      </c>
      <c r="T95" s="58">
        <v>1</v>
      </c>
      <c r="U95" s="58">
        <v>1</v>
      </c>
      <c r="V95" s="82">
        <f>Y94</f>
        <v>263200.55574821658</v>
      </c>
      <c r="W95" s="58">
        <v>1</v>
      </c>
      <c r="X95" s="58">
        <v>0.55000000000000004</v>
      </c>
      <c r="Y95" s="62">
        <f t="shared" si="6"/>
        <v>144760.30566151912</v>
      </c>
    </row>
    <row r="96" spans="9:25" x14ac:dyDescent="0.25">
      <c r="R96" s="75" t="s">
        <v>68</v>
      </c>
      <c r="S96" s="57">
        <v>1</v>
      </c>
      <c r="T96" s="58">
        <v>1</v>
      </c>
      <c r="U96" s="58">
        <v>1</v>
      </c>
      <c r="V96" s="82">
        <f>SUM(Y83:Y89)</f>
        <v>1754670.3716547771</v>
      </c>
      <c r="W96" s="58">
        <v>1</v>
      </c>
      <c r="X96" s="58">
        <v>0.18</v>
      </c>
      <c r="Y96" s="62">
        <f t="shared" si="6"/>
        <v>315840.66689785989</v>
      </c>
    </row>
    <row r="97" spans="18:25" x14ac:dyDescent="0.25">
      <c r="R97" s="75" t="s">
        <v>69</v>
      </c>
      <c r="S97" s="57">
        <v>1</v>
      </c>
      <c r="T97" s="58">
        <v>1</v>
      </c>
      <c r="U97" s="58">
        <v>1</v>
      </c>
      <c r="V97" s="82">
        <f>Y96</f>
        <v>315840.66689785989</v>
      </c>
      <c r="W97" s="58">
        <v>1</v>
      </c>
      <c r="X97" s="58">
        <v>0.2</v>
      </c>
      <c r="Y97" s="62">
        <f t="shared" si="6"/>
        <v>63168.133379571984</v>
      </c>
    </row>
    <row r="98" spans="18:25" x14ac:dyDescent="0.25">
      <c r="R98" s="75" t="s">
        <v>70</v>
      </c>
      <c r="S98" s="57">
        <v>1</v>
      </c>
      <c r="T98" s="58">
        <v>1</v>
      </c>
      <c r="U98" s="58">
        <v>1</v>
      </c>
      <c r="V98" s="82">
        <f>Y96</f>
        <v>315840.66689785989</v>
      </c>
      <c r="W98" s="58">
        <v>1</v>
      </c>
      <c r="X98" s="58">
        <v>0.45</v>
      </c>
      <c r="Y98" s="62">
        <f t="shared" si="6"/>
        <v>142128.30010403696</v>
      </c>
    </row>
    <row r="99" spans="18:25" x14ac:dyDescent="0.25">
      <c r="R99" s="75" t="s">
        <v>71</v>
      </c>
      <c r="S99" s="57">
        <v>1</v>
      </c>
      <c r="T99" s="58">
        <v>1</v>
      </c>
      <c r="U99" s="58">
        <v>1</v>
      </c>
      <c r="V99" s="82">
        <f>SUM(Y83:Y89)</f>
        <v>1754670.3716547771</v>
      </c>
      <c r="W99" s="58">
        <v>1</v>
      </c>
      <c r="X99" s="58">
        <v>0.4</v>
      </c>
      <c r="Y99" s="62">
        <f t="shared" si="6"/>
        <v>701868.14866191091</v>
      </c>
    </row>
    <row r="100" spans="18:25" x14ac:dyDescent="0.25">
      <c r="R100" s="75" t="s">
        <v>72</v>
      </c>
      <c r="S100" s="57">
        <v>1</v>
      </c>
      <c r="T100" s="58">
        <v>1</v>
      </c>
      <c r="U100" s="58">
        <v>1</v>
      </c>
      <c r="V100" s="82">
        <f>SUM(Y83:Y89)</f>
        <v>1754670.3716547771</v>
      </c>
      <c r="W100" s="58">
        <v>1</v>
      </c>
      <c r="X100" s="58">
        <v>0.12</v>
      </c>
      <c r="Y100" s="62">
        <f t="shared" si="6"/>
        <v>210560.44459857323</v>
      </c>
    </row>
    <row r="101" spans="18:25" x14ac:dyDescent="0.25">
      <c r="R101" s="75" t="s">
        <v>73</v>
      </c>
      <c r="S101" s="57">
        <v>1</v>
      </c>
      <c r="T101" s="58">
        <v>1</v>
      </c>
      <c r="U101" s="58">
        <v>1</v>
      </c>
      <c r="V101" s="82">
        <f>SUM(Y83:Y89)</f>
        <v>1754670.3716547771</v>
      </c>
      <c r="W101" s="58">
        <v>1</v>
      </c>
      <c r="X101" s="58">
        <v>0.35</v>
      </c>
      <c r="Y101" s="62">
        <f t="shared" si="6"/>
        <v>614134.63007917197</v>
      </c>
    </row>
    <row r="102" spans="18:25" x14ac:dyDescent="0.25">
      <c r="R102" s="77" t="s">
        <v>74</v>
      </c>
      <c r="S102" s="59">
        <v>1</v>
      </c>
      <c r="T102" s="60">
        <v>1</v>
      </c>
      <c r="U102" s="60">
        <v>1</v>
      </c>
      <c r="V102" s="83">
        <f>SUM(Y83:Y89)</f>
        <v>1754670.3716547771</v>
      </c>
      <c r="W102" s="60">
        <v>1</v>
      </c>
      <c r="X102" s="60">
        <v>0.17</v>
      </c>
      <c r="Y102" s="66">
        <f t="shared" si="6"/>
        <v>298293.96318131214</v>
      </c>
    </row>
    <row r="103" spans="18:25" ht="15.75" x14ac:dyDescent="0.25">
      <c r="R103" s="51"/>
      <c r="S103" s="50"/>
      <c r="T103" s="36"/>
      <c r="U103" s="36"/>
      <c r="V103" s="67">
        <f>SUM(V83:V102)</f>
        <v>27889516.752938554</v>
      </c>
      <c r="W103" s="36"/>
      <c r="X103" s="36"/>
      <c r="Y103" s="67">
        <f>SUM(Y83:Y102)</f>
        <v>5756634.8218064103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E47" sqref="E47"/>
    </sheetView>
  </sheetViews>
  <sheetFormatPr defaultRowHeight="15" x14ac:dyDescent="0.25"/>
  <cols>
    <col min="2" max="2" width="10.28515625" bestFit="1" customWidth="1"/>
    <col min="3" max="3" width="13.28515625" bestFit="1" customWidth="1"/>
    <col min="4" max="4" width="14" bestFit="1" customWidth="1"/>
  </cols>
  <sheetData>
    <row r="1" spans="1:4" x14ac:dyDescent="0.25">
      <c r="A1" s="9" t="s">
        <v>27</v>
      </c>
    </row>
    <row r="2" spans="1:4" x14ac:dyDescent="0.25">
      <c r="A2" t="s">
        <v>29</v>
      </c>
    </row>
    <row r="3" spans="1:4" x14ac:dyDescent="0.25">
      <c r="A3" t="s">
        <v>30</v>
      </c>
    </row>
    <row r="5" spans="1:4" x14ac:dyDescent="0.25">
      <c r="A5" s="9" t="s">
        <v>39</v>
      </c>
      <c r="B5" s="9"/>
      <c r="C5" s="9"/>
    </row>
    <row r="6" spans="1:4" x14ac:dyDescent="0.25">
      <c r="A6" s="9"/>
      <c r="B6" s="9" t="s">
        <v>38</v>
      </c>
      <c r="C6" s="9" t="s">
        <v>41</v>
      </c>
      <c r="D6" s="9" t="s">
        <v>42</v>
      </c>
    </row>
    <row r="7" spans="1:4" x14ac:dyDescent="0.25">
      <c r="B7" t="s">
        <v>136</v>
      </c>
      <c r="C7" s="39">
        <v>4500000</v>
      </c>
      <c r="D7" s="39">
        <v>600000</v>
      </c>
    </row>
    <row r="8" spans="1:4" x14ac:dyDescent="0.25">
      <c r="C8" s="39"/>
      <c r="D8" s="39"/>
    </row>
    <row r="9" spans="1:4" x14ac:dyDescent="0.25">
      <c r="C9" s="39"/>
      <c r="D9" s="39"/>
    </row>
    <row r="10" spans="1:4" x14ac:dyDescent="0.25">
      <c r="C10" s="39"/>
      <c r="D10" s="39"/>
    </row>
    <row r="11" spans="1:4" x14ac:dyDescent="0.25">
      <c r="C11" s="39"/>
      <c r="D11" s="39"/>
    </row>
    <row r="12" spans="1:4" x14ac:dyDescent="0.25">
      <c r="C12" s="39"/>
      <c r="D12" s="39"/>
    </row>
    <row r="13" spans="1:4" x14ac:dyDescent="0.25">
      <c r="C13" s="39"/>
      <c r="D13" s="39"/>
    </row>
    <row r="14" spans="1:4" x14ac:dyDescent="0.25">
      <c r="A14" s="9" t="s">
        <v>40</v>
      </c>
      <c r="C14" s="39"/>
      <c r="D14" s="39"/>
    </row>
    <row r="15" spans="1:4" x14ac:dyDescent="0.25">
      <c r="B15" s="9" t="s">
        <v>38</v>
      </c>
      <c r="C15" s="9" t="s">
        <v>41</v>
      </c>
      <c r="D15" s="44" t="s">
        <v>42</v>
      </c>
    </row>
    <row r="16" spans="1:4" x14ac:dyDescent="0.25">
      <c r="B16" t="s">
        <v>134</v>
      </c>
      <c r="C16" s="39">
        <v>2000000</v>
      </c>
      <c r="D16" s="39">
        <v>425000</v>
      </c>
    </row>
    <row r="17" spans="1:6" x14ac:dyDescent="0.25">
      <c r="B17" t="s">
        <v>43</v>
      </c>
      <c r="C17" s="39">
        <v>2200000</v>
      </c>
      <c r="D17" s="39">
        <v>450000</v>
      </c>
    </row>
    <row r="18" spans="1:6" x14ac:dyDescent="0.25">
      <c r="B18" t="s">
        <v>135</v>
      </c>
      <c r="C18" s="39">
        <v>2400000</v>
      </c>
      <c r="D18" s="39">
        <v>475000</v>
      </c>
    </row>
    <row r="19" spans="1:6" x14ac:dyDescent="0.25">
      <c r="C19" s="39"/>
      <c r="D19" s="39"/>
    </row>
    <row r="20" spans="1:6" x14ac:dyDescent="0.25">
      <c r="C20" s="39"/>
      <c r="D20" s="39"/>
    </row>
    <row r="21" spans="1:6" x14ac:dyDescent="0.25">
      <c r="C21" s="39"/>
      <c r="D21" s="39"/>
    </row>
    <row r="22" spans="1:6" x14ac:dyDescent="0.25">
      <c r="C22" s="39"/>
    </row>
    <row r="23" spans="1:6" x14ac:dyDescent="0.25">
      <c r="C23" s="39"/>
    </row>
    <row r="24" spans="1:6" x14ac:dyDescent="0.25">
      <c r="C24" s="39"/>
    </row>
    <row r="25" spans="1:6" x14ac:dyDescent="0.25">
      <c r="C25" s="39"/>
    </row>
    <row r="26" spans="1:6" x14ac:dyDescent="0.25">
      <c r="C26" s="39"/>
    </row>
    <row r="27" spans="1:6" x14ac:dyDescent="0.25">
      <c r="C27" s="39"/>
    </row>
    <row r="28" spans="1:6" x14ac:dyDescent="0.25">
      <c r="C28" s="39"/>
    </row>
    <row r="29" spans="1:6" x14ac:dyDescent="0.25">
      <c r="A29" s="9"/>
      <c r="C29" s="39"/>
      <c r="F29" s="73"/>
    </row>
    <row r="30" spans="1:6" x14ac:dyDescent="0.25">
      <c r="C30" s="39"/>
      <c r="F30" s="73"/>
    </row>
    <row r="31" spans="1:6" x14ac:dyDescent="0.25">
      <c r="C31" s="39"/>
    </row>
    <row r="32" spans="1:6" x14ac:dyDescent="0.25">
      <c r="C32" s="3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22"/>
  <sheetViews>
    <sheetView topLeftCell="A10" workbookViewId="0">
      <selection activeCell="E55" sqref="E55"/>
    </sheetView>
  </sheetViews>
  <sheetFormatPr defaultRowHeight="15" x14ac:dyDescent="0.25"/>
  <cols>
    <col min="2" max="3" width="11.140625" customWidth="1"/>
    <col min="4" max="4" width="12.7109375" customWidth="1"/>
    <col min="5" max="5" width="11.5703125" customWidth="1"/>
    <col min="7" max="7" width="12" customWidth="1"/>
    <col min="9" max="9" width="11" bestFit="1" customWidth="1"/>
    <col min="10" max="10" width="11" customWidth="1"/>
    <col min="14" max="14" width="10" bestFit="1" customWidth="1"/>
  </cols>
  <sheetData>
    <row r="1" spans="1:21" x14ac:dyDescent="0.25">
      <c r="A1" s="101"/>
      <c r="B1" s="101"/>
      <c r="C1" s="101"/>
      <c r="D1" s="64"/>
      <c r="E1" s="64"/>
      <c r="F1" s="64"/>
      <c r="G1" s="101"/>
      <c r="H1" s="101"/>
      <c r="I1" s="101"/>
      <c r="J1" s="101"/>
      <c r="K1" s="101"/>
      <c r="L1" s="101"/>
      <c r="M1" s="51"/>
      <c r="N1" s="69" t="s">
        <v>86</v>
      </c>
      <c r="O1" s="69" t="s">
        <v>88</v>
      </c>
      <c r="P1" s="69" t="s">
        <v>89</v>
      </c>
      <c r="Q1" s="51"/>
      <c r="R1" s="51"/>
      <c r="S1" s="51"/>
      <c r="T1" s="51"/>
      <c r="U1" s="51"/>
    </row>
    <row r="2" spans="1:21" x14ac:dyDescent="0.25">
      <c r="A2" s="101"/>
      <c r="B2" s="101"/>
      <c r="C2" s="101"/>
      <c r="D2" s="64"/>
      <c r="E2" s="64"/>
      <c r="F2" s="64"/>
      <c r="G2" s="101"/>
      <c r="H2" s="101"/>
      <c r="I2" s="101"/>
      <c r="J2" s="101"/>
      <c r="K2" s="101"/>
      <c r="L2" s="101"/>
      <c r="M2" s="51"/>
      <c r="N2" s="81" t="s">
        <v>87</v>
      </c>
      <c r="O2" s="81" t="s">
        <v>54</v>
      </c>
      <c r="P2" s="81" t="s">
        <v>90</v>
      </c>
      <c r="Q2" s="51"/>
      <c r="R2" s="51"/>
      <c r="S2" s="51"/>
      <c r="T2" s="51"/>
      <c r="U2" s="51"/>
    </row>
    <row r="3" spans="1:21" x14ac:dyDescent="0.25">
      <c r="A3" s="51"/>
      <c r="B3" s="51"/>
      <c r="C3" s="51"/>
      <c r="D3" s="36"/>
      <c r="E3" s="42"/>
      <c r="F3" s="42"/>
      <c r="G3" s="51"/>
      <c r="H3" s="51"/>
      <c r="I3" s="51"/>
      <c r="J3" s="51"/>
      <c r="K3" s="51"/>
      <c r="L3" s="51"/>
      <c r="M3" s="51"/>
      <c r="N3" s="51">
        <v>1</v>
      </c>
      <c r="O3" s="51">
        <v>80</v>
      </c>
      <c r="P3" s="51">
        <v>200</v>
      </c>
      <c r="Q3" s="51"/>
      <c r="R3" s="51"/>
      <c r="S3" s="51"/>
      <c r="T3" s="51"/>
      <c r="U3" s="51"/>
    </row>
    <row r="4" spans="1:21" x14ac:dyDescent="0.25">
      <c r="A4" s="51"/>
      <c r="B4" s="51"/>
      <c r="C4" s="51"/>
      <c r="D4" s="36"/>
      <c r="E4" s="42"/>
      <c r="F4" s="42"/>
      <c r="G4" s="51"/>
      <c r="H4" s="51"/>
      <c r="I4" s="51"/>
      <c r="J4" s="51"/>
      <c r="K4" s="51"/>
      <c r="L4" s="51"/>
      <c r="M4" s="51"/>
      <c r="N4" s="51">
        <v>2</v>
      </c>
      <c r="O4" s="51">
        <v>80</v>
      </c>
      <c r="P4" s="51">
        <v>200</v>
      </c>
      <c r="Q4" s="51"/>
      <c r="R4" s="51"/>
      <c r="S4" s="51"/>
      <c r="T4" s="51"/>
      <c r="U4" s="51"/>
    </row>
    <row r="5" spans="1:21" x14ac:dyDescent="0.25">
      <c r="A5" s="51"/>
      <c r="B5" s="51"/>
      <c r="C5" s="51"/>
      <c r="D5" s="36"/>
      <c r="E5" s="42"/>
      <c r="F5" s="42"/>
      <c r="G5" s="41"/>
      <c r="H5" s="51"/>
      <c r="I5" s="51"/>
      <c r="J5" s="51"/>
      <c r="K5" s="51"/>
      <c r="L5" s="51"/>
      <c r="M5" s="51"/>
      <c r="N5" s="51">
        <v>3</v>
      </c>
      <c r="O5" s="51">
        <v>80</v>
      </c>
      <c r="P5" s="51">
        <v>200</v>
      </c>
      <c r="Q5" s="51"/>
      <c r="R5" s="51"/>
      <c r="S5" s="51"/>
      <c r="T5" s="51"/>
      <c r="U5" s="51"/>
    </row>
    <row r="6" spans="1:21" x14ac:dyDescent="0.25">
      <c r="A6" s="51"/>
      <c r="B6" s="51"/>
      <c r="C6" s="51"/>
      <c r="D6" s="36"/>
      <c r="E6" s="42"/>
      <c r="F6" s="42"/>
      <c r="G6" s="41"/>
      <c r="H6" s="51"/>
      <c r="I6" s="51"/>
      <c r="J6" s="51"/>
      <c r="K6" s="51"/>
      <c r="L6" s="51"/>
      <c r="M6" s="51"/>
      <c r="N6" s="51">
        <v>4</v>
      </c>
      <c r="O6" s="51">
        <v>80</v>
      </c>
      <c r="P6" s="51">
        <v>200</v>
      </c>
      <c r="Q6" s="51"/>
      <c r="R6" s="51"/>
      <c r="S6" s="51"/>
      <c r="T6" s="51"/>
      <c r="U6" s="51"/>
    </row>
    <row r="7" spans="1:21" x14ac:dyDescent="0.25">
      <c r="A7" s="51"/>
      <c r="B7" s="51"/>
      <c r="C7" s="51"/>
      <c r="D7" s="36"/>
      <c r="E7" s="42"/>
      <c r="F7" s="42"/>
      <c r="G7" s="41"/>
      <c r="H7" s="51"/>
      <c r="I7" s="51"/>
      <c r="J7" s="51"/>
      <c r="K7" s="51"/>
      <c r="L7" s="51"/>
      <c r="M7" s="51"/>
      <c r="N7" s="51">
        <v>5</v>
      </c>
      <c r="O7" s="51">
        <v>80</v>
      </c>
      <c r="P7" s="51">
        <v>200</v>
      </c>
      <c r="Q7" s="51"/>
      <c r="R7" s="51"/>
      <c r="S7" s="51"/>
      <c r="T7" s="51"/>
      <c r="U7" s="51"/>
    </row>
    <row r="8" spans="1:21" x14ac:dyDescent="0.25">
      <c r="A8" s="51"/>
      <c r="B8" s="51"/>
      <c r="C8" s="51"/>
      <c r="D8" s="36"/>
      <c r="E8" s="42"/>
      <c r="F8" s="42"/>
      <c r="G8" s="41"/>
      <c r="H8" s="51"/>
      <c r="I8" s="51"/>
      <c r="J8" s="51"/>
      <c r="K8" s="51"/>
      <c r="L8" s="51"/>
      <c r="M8" s="51"/>
      <c r="N8" s="51">
        <v>6</v>
      </c>
      <c r="O8" s="51">
        <v>80</v>
      </c>
      <c r="P8" s="51">
        <v>200</v>
      </c>
      <c r="Q8" s="51"/>
      <c r="R8" s="51"/>
      <c r="S8" s="51"/>
      <c r="T8" s="51"/>
      <c r="U8" s="51"/>
    </row>
    <row r="9" spans="1:21" x14ac:dyDescent="0.25">
      <c r="A9" s="51"/>
      <c r="B9" s="51"/>
      <c r="C9" s="51"/>
      <c r="D9" s="36"/>
      <c r="E9" s="42"/>
      <c r="F9" s="42"/>
      <c r="G9" s="41"/>
      <c r="H9" s="51"/>
      <c r="I9" s="51"/>
      <c r="J9" s="51"/>
      <c r="K9" s="51"/>
      <c r="L9" s="51"/>
      <c r="M9" s="51"/>
      <c r="N9" s="51">
        <v>7</v>
      </c>
      <c r="O9" s="51">
        <v>80</v>
      </c>
      <c r="P9" s="51">
        <v>200</v>
      </c>
      <c r="Q9" s="51"/>
      <c r="R9" s="51"/>
      <c r="S9" s="51"/>
      <c r="T9" s="51"/>
      <c r="U9" s="51"/>
    </row>
    <row r="10" spans="1:21" x14ac:dyDescent="0.25">
      <c r="A10" s="51"/>
      <c r="B10" s="51"/>
      <c r="C10" s="51"/>
      <c r="D10" s="36"/>
      <c r="E10" s="42"/>
      <c r="F10" s="42"/>
      <c r="G10" s="41"/>
      <c r="H10" s="51"/>
      <c r="I10" s="51"/>
      <c r="J10" s="51"/>
      <c r="K10" s="51"/>
      <c r="L10" s="51"/>
      <c r="M10" s="51"/>
      <c r="N10" s="51">
        <v>8</v>
      </c>
      <c r="O10" s="51">
        <v>80</v>
      </c>
      <c r="P10" s="51">
        <v>200</v>
      </c>
      <c r="Q10" s="51"/>
      <c r="R10" s="51"/>
      <c r="S10" s="51"/>
      <c r="T10" s="51"/>
      <c r="U10" s="51"/>
    </row>
    <row r="11" spans="1:21" x14ac:dyDescent="0.25">
      <c r="A11" s="51"/>
      <c r="B11" s="51"/>
      <c r="C11" s="51"/>
      <c r="D11" s="118"/>
      <c r="E11" s="42"/>
      <c r="F11" s="42"/>
      <c r="G11" s="41"/>
      <c r="H11" s="51"/>
      <c r="I11" s="51"/>
      <c r="J11" s="51"/>
      <c r="K11" s="51"/>
      <c r="L11" s="51"/>
      <c r="M11" s="51"/>
      <c r="N11" s="51">
        <v>9</v>
      </c>
      <c r="O11" s="51">
        <v>80</v>
      </c>
      <c r="P11" s="51">
        <v>200</v>
      </c>
      <c r="Q11" s="51"/>
      <c r="R11" s="51"/>
      <c r="S11" s="51"/>
      <c r="T11" s="51"/>
      <c r="U11" s="51"/>
    </row>
    <row r="12" spans="1:21" x14ac:dyDescent="0.25">
      <c r="A12" s="51"/>
      <c r="B12" s="51"/>
      <c r="C12" s="51"/>
      <c r="D12" s="118"/>
      <c r="E12" s="42"/>
      <c r="F12" s="42"/>
      <c r="G12" s="51"/>
      <c r="H12" s="51"/>
      <c r="I12" s="51"/>
      <c r="J12" s="51"/>
      <c r="K12" s="51"/>
      <c r="L12" s="51"/>
      <c r="M12" s="51"/>
      <c r="N12" s="51">
        <v>10</v>
      </c>
      <c r="O12" s="51">
        <v>80</v>
      </c>
      <c r="P12" s="51">
        <v>200</v>
      </c>
      <c r="Q12" s="51"/>
      <c r="R12" s="51"/>
      <c r="S12" s="51"/>
      <c r="T12" s="51"/>
      <c r="U12" s="51"/>
    </row>
    <row r="13" spans="1:21" x14ac:dyDescent="0.25">
      <c r="A13" s="51"/>
      <c r="B13" s="51"/>
      <c r="C13" s="51"/>
      <c r="D13" s="118"/>
      <c r="E13" s="42"/>
      <c r="F13" s="42"/>
      <c r="G13" s="51"/>
      <c r="H13" s="51"/>
      <c r="I13" s="51"/>
      <c r="J13" s="51"/>
      <c r="K13" s="51"/>
      <c r="L13" s="51"/>
      <c r="M13" s="51"/>
      <c r="N13" s="51">
        <v>11</v>
      </c>
      <c r="O13" s="51">
        <v>80</v>
      </c>
      <c r="P13" s="51">
        <v>200</v>
      </c>
      <c r="Q13" s="51"/>
      <c r="R13" s="51"/>
      <c r="S13" s="51"/>
      <c r="T13" s="51"/>
      <c r="U13" s="51"/>
    </row>
    <row r="14" spans="1:21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>
        <v>12</v>
      </c>
      <c r="O14" s="51">
        <v>80</v>
      </c>
      <c r="P14" s="51">
        <v>200</v>
      </c>
      <c r="Q14" s="51"/>
      <c r="R14" s="51"/>
      <c r="S14" s="51"/>
      <c r="T14" s="51"/>
      <c r="U14" s="51"/>
    </row>
    <row r="15" spans="1:21" x14ac:dyDescent="0.25">
      <c r="A15" s="51"/>
      <c r="B15" s="51"/>
      <c r="C15" s="51"/>
      <c r="D15" s="51"/>
      <c r="E15" s="51"/>
      <c r="F15" s="51"/>
      <c r="G15" s="41"/>
      <c r="H15" s="51"/>
      <c r="I15" s="51"/>
      <c r="J15" s="51"/>
      <c r="K15" s="51"/>
      <c r="L15" s="51"/>
      <c r="M15" s="51"/>
      <c r="N15" s="51">
        <v>13</v>
      </c>
      <c r="O15" s="51">
        <v>80</v>
      </c>
      <c r="P15" s="51">
        <v>200</v>
      </c>
      <c r="Q15" s="51"/>
      <c r="R15" s="51"/>
      <c r="S15" s="51"/>
      <c r="T15" s="51"/>
      <c r="U15" s="51"/>
    </row>
    <row r="16" spans="1:21" x14ac:dyDescent="0.25">
      <c r="A16" s="51"/>
      <c r="B16" s="51"/>
      <c r="C16" s="51"/>
      <c r="D16" s="51"/>
      <c r="E16" s="51"/>
      <c r="F16" s="51"/>
      <c r="G16" s="41"/>
      <c r="H16" s="51"/>
      <c r="I16" s="51"/>
      <c r="J16" s="51"/>
      <c r="K16" s="51"/>
      <c r="L16" s="51"/>
      <c r="M16" s="51"/>
      <c r="N16" s="51">
        <v>14</v>
      </c>
      <c r="O16" s="51">
        <v>80</v>
      </c>
      <c r="P16" s="51">
        <v>200</v>
      </c>
      <c r="Q16" s="51"/>
      <c r="R16" s="51"/>
      <c r="S16" s="51"/>
      <c r="T16" s="51"/>
      <c r="U16" s="51"/>
    </row>
    <row r="17" spans="1:21" x14ac:dyDescent="0.25">
      <c r="A17" s="51"/>
      <c r="B17" s="51"/>
      <c r="C17" s="51"/>
      <c r="D17" s="51"/>
      <c r="E17" s="51"/>
      <c r="F17" s="51"/>
      <c r="G17" s="41"/>
      <c r="H17" s="51"/>
      <c r="I17" s="51"/>
      <c r="J17" s="51"/>
      <c r="K17" s="51"/>
      <c r="L17" s="51"/>
      <c r="M17" s="51"/>
      <c r="N17" s="51">
        <v>15</v>
      </c>
      <c r="O17" s="51">
        <v>80</v>
      </c>
      <c r="P17" s="51">
        <v>200</v>
      </c>
      <c r="Q17" s="51"/>
      <c r="R17" s="51"/>
      <c r="S17" s="51"/>
      <c r="T17" s="51"/>
      <c r="U17" s="51"/>
    </row>
    <row r="18" spans="1:21" x14ac:dyDescent="0.25">
      <c r="A18" s="51"/>
      <c r="B18" s="51"/>
      <c r="C18" s="51"/>
      <c r="D18" s="51"/>
      <c r="E18" s="51"/>
      <c r="F18" s="51"/>
      <c r="G18" s="41"/>
      <c r="H18" s="51"/>
      <c r="I18" s="51"/>
      <c r="J18" s="51"/>
      <c r="K18" s="51"/>
      <c r="L18" s="51"/>
      <c r="M18" s="51"/>
      <c r="N18" s="51">
        <v>16</v>
      </c>
      <c r="O18" s="51">
        <v>80</v>
      </c>
      <c r="P18" s="51">
        <v>200</v>
      </c>
      <c r="Q18" s="51"/>
      <c r="R18" s="51"/>
      <c r="S18" s="51"/>
      <c r="T18" s="51"/>
      <c r="U18" s="51"/>
    </row>
    <row r="19" spans="1:21" x14ac:dyDescent="0.25">
      <c r="A19" s="51"/>
      <c r="B19" s="51"/>
      <c r="C19" s="51"/>
      <c r="D19" s="51"/>
      <c r="E19" s="51"/>
      <c r="F19" s="51"/>
      <c r="G19" s="41"/>
      <c r="H19" s="51"/>
      <c r="I19" s="51"/>
      <c r="J19" s="51"/>
      <c r="K19" s="51"/>
      <c r="L19" s="51"/>
      <c r="M19" s="51"/>
      <c r="N19" s="51">
        <v>17</v>
      </c>
      <c r="O19" s="51">
        <v>100</v>
      </c>
      <c r="P19" s="51">
        <v>215</v>
      </c>
      <c r="Q19" s="51"/>
      <c r="R19" s="51"/>
      <c r="S19" s="51"/>
      <c r="T19" s="51"/>
      <c r="U19" s="51"/>
    </row>
    <row r="20" spans="1:21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>
        <v>18</v>
      </c>
      <c r="O20" s="51">
        <v>100</v>
      </c>
      <c r="P20" s="51">
        <v>215</v>
      </c>
      <c r="Q20" s="51"/>
      <c r="R20" s="51"/>
      <c r="S20" s="51"/>
      <c r="T20" s="51"/>
      <c r="U20" s="51"/>
    </row>
    <row r="21" spans="1:21" x14ac:dyDescent="0.25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>
        <v>19</v>
      </c>
      <c r="O21" s="51">
        <v>100</v>
      </c>
      <c r="P21" s="51">
        <v>215</v>
      </c>
      <c r="Q21" s="51"/>
      <c r="R21" s="51"/>
      <c r="S21" s="51"/>
      <c r="T21" s="51"/>
      <c r="U21" s="51"/>
    </row>
    <row r="22" spans="1:21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>
        <v>20</v>
      </c>
      <c r="O22" s="51">
        <v>100</v>
      </c>
      <c r="P22" s="51">
        <v>215</v>
      </c>
      <c r="Q22" s="51"/>
      <c r="R22" s="51"/>
      <c r="S22" s="51"/>
      <c r="T22" s="51"/>
      <c r="U22" s="51"/>
    </row>
    <row r="23" spans="1:21" x14ac:dyDescent="0.25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>
        <v>21</v>
      </c>
      <c r="O23" s="51">
        <v>100</v>
      </c>
      <c r="P23" s="51">
        <v>215</v>
      </c>
      <c r="Q23" s="51"/>
      <c r="R23" s="51"/>
      <c r="S23" s="51"/>
      <c r="T23" s="51"/>
      <c r="U23" s="51"/>
    </row>
    <row r="24" spans="1:21" x14ac:dyDescent="0.25">
      <c r="A24" s="51"/>
      <c r="B24" s="103" t="s">
        <v>40</v>
      </c>
      <c r="C24" s="51"/>
      <c r="D24" s="51"/>
      <c r="E24" s="51"/>
      <c r="F24" s="51"/>
      <c r="G24" s="103" t="s">
        <v>39</v>
      </c>
      <c r="H24" s="51"/>
      <c r="I24" s="51"/>
      <c r="J24" s="51"/>
      <c r="K24" s="51"/>
      <c r="L24" s="51"/>
      <c r="M24" s="51"/>
      <c r="N24" s="51">
        <v>22</v>
      </c>
      <c r="O24" s="51">
        <v>100</v>
      </c>
      <c r="P24" s="51">
        <v>215</v>
      </c>
      <c r="Q24" s="51"/>
      <c r="R24" s="51"/>
      <c r="S24" s="51"/>
      <c r="T24" s="51"/>
      <c r="U24" s="51"/>
    </row>
    <row r="25" spans="1:21" ht="34.5" customHeight="1" x14ac:dyDescent="0.25">
      <c r="A25" s="51"/>
      <c r="B25" s="104" t="s">
        <v>91</v>
      </c>
      <c r="C25" s="105" t="s">
        <v>92</v>
      </c>
      <c r="D25" s="112" t="s">
        <v>93</v>
      </c>
      <c r="E25" s="117" t="s">
        <v>94</v>
      </c>
      <c r="F25" s="106"/>
      <c r="G25" s="104" t="s">
        <v>91</v>
      </c>
      <c r="H25" s="107" t="s">
        <v>92</v>
      </c>
      <c r="I25" s="112" t="s">
        <v>93</v>
      </c>
      <c r="J25" s="117" t="s">
        <v>94</v>
      </c>
      <c r="K25" s="51"/>
      <c r="L25" s="51"/>
      <c r="M25" s="51"/>
      <c r="N25" s="51">
        <v>23</v>
      </c>
      <c r="O25" s="51">
        <v>100</v>
      </c>
      <c r="P25" s="51">
        <v>215</v>
      </c>
      <c r="Q25" s="51"/>
      <c r="R25" s="51"/>
      <c r="S25" s="51"/>
      <c r="T25" s="51"/>
      <c r="U25" s="51"/>
    </row>
    <row r="26" spans="1:21" x14ac:dyDescent="0.25">
      <c r="A26" s="51"/>
      <c r="B26" s="79">
        <v>1</v>
      </c>
      <c r="C26" s="78">
        <f>ROUNDUP(B26/2,0)</f>
        <v>1</v>
      </c>
      <c r="D26" s="78">
        <f>ROUNDUP(B26/3,0)+ROUNDUP(C26/3,0)</f>
        <v>2</v>
      </c>
      <c r="E26" s="109">
        <f>B26*600+C26*600+(ROUNDUP(B26/3,0)+ROUNDUP(C26/3,0)-1)*1500</f>
        <v>2700</v>
      </c>
      <c r="F26" s="108"/>
      <c r="G26" s="78">
        <v>1</v>
      </c>
      <c r="H26" s="78">
        <f>G26</f>
        <v>1</v>
      </c>
      <c r="I26" s="78">
        <f>ROUNDUP(G26/2,0)+ROUNDUP(H26/2,0)</f>
        <v>2</v>
      </c>
      <c r="J26" s="113">
        <f>G26*600+H26*600+(ROUNDUP(G26/2,0)+ROUNDUP(H26/2,0)-1)*1500</f>
        <v>2700</v>
      </c>
      <c r="K26" s="51"/>
      <c r="L26" s="51"/>
      <c r="M26" s="51"/>
      <c r="N26" s="51">
        <v>24</v>
      </c>
      <c r="O26" s="51">
        <v>100</v>
      </c>
      <c r="P26" s="51">
        <v>215</v>
      </c>
      <c r="Q26" s="51"/>
      <c r="R26" s="51"/>
      <c r="S26" s="51"/>
      <c r="T26" s="51"/>
      <c r="U26" s="51"/>
    </row>
    <row r="27" spans="1:21" x14ac:dyDescent="0.25">
      <c r="A27" s="51"/>
      <c r="B27" s="55">
        <v>2</v>
      </c>
      <c r="C27" s="45">
        <f t="shared" ref="C27:C55" si="0">ROUNDUP(B27/2,0)</f>
        <v>1</v>
      </c>
      <c r="D27" s="45">
        <f t="shared" ref="D27:D30" si="1">ROUNDUP(B27/3,0)+ROUNDUP(C27/3,0)</f>
        <v>2</v>
      </c>
      <c r="E27" s="110">
        <f t="shared" ref="E27:E55" si="2">B27*600+C27*600+(ROUNDUP(B27/3,0)+ROUNDUP(C27/3,0)-1)*1500</f>
        <v>3300</v>
      </c>
      <c r="F27" s="108"/>
      <c r="G27" s="45">
        <v>2</v>
      </c>
      <c r="H27" s="45">
        <f t="shared" ref="H27:H55" si="3">G27</f>
        <v>2</v>
      </c>
      <c r="I27" s="45">
        <f t="shared" ref="I27:I55" si="4">ROUNDUP(G27/2,0)+ROUNDUP(H27/2,0)</f>
        <v>2</v>
      </c>
      <c r="J27" s="91">
        <f t="shared" ref="J27:J55" si="5">G27*600+H27*600+(ROUNDUP(G27/2,0)+ROUNDUP(H27/2,0)-1)*1500</f>
        <v>3900</v>
      </c>
      <c r="K27" s="51"/>
      <c r="L27" s="51"/>
      <c r="M27" s="51"/>
      <c r="N27" s="51">
        <v>25</v>
      </c>
      <c r="O27" s="51">
        <v>100</v>
      </c>
      <c r="P27" s="51">
        <v>215</v>
      </c>
      <c r="Q27" s="51"/>
      <c r="R27" s="51"/>
      <c r="S27" s="51"/>
      <c r="T27" s="51"/>
      <c r="U27" s="51"/>
    </row>
    <row r="28" spans="1:21" x14ac:dyDescent="0.25">
      <c r="A28" s="51"/>
      <c r="B28" s="55">
        <v>3</v>
      </c>
      <c r="C28" s="45">
        <f t="shared" si="0"/>
        <v>2</v>
      </c>
      <c r="D28" s="45">
        <f t="shared" si="1"/>
        <v>2</v>
      </c>
      <c r="E28" s="110">
        <f t="shared" si="2"/>
        <v>4500</v>
      </c>
      <c r="F28" s="108"/>
      <c r="G28" s="45">
        <v>3</v>
      </c>
      <c r="H28" s="45">
        <f t="shared" si="3"/>
        <v>3</v>
      </c>
      <c r="I28" s="45">
        <f t="shared" si="4"/>
        <v>4</v>
      </c>
      <c r="J28" s="91">
        <f t="shared" si="5"/>
        <v>8100</v>
      </c>
      <c r="K28" s="51"/>
      <c r="L28" s="51"/>
      <c r="M28" s="51"/>
      <c r="N28" s="51">
        <v>26</v>
      </c>
      <c r="O28" s="51">
        <v>100</v>
      </c>
      <c r="P28" s="51">
        <v>215</v>
      </c>
      <c r="Q28" s="51"/>
      <c r="R28" s="51"/>
      <c r="S28" s="51"/>
      <c r="T28" s="51"/>
      <c r="U28" s="51"/>
    </row>
    <row r="29" spans="1:21" x14ac:dyDescent="0.25">
      <c r="A29" s="51"/>
      <c r="B29" s="55">
        <v>4</v>
      </c>
      <c r="C29" s="45">
        <f t="shared" si="0"/>
        <v>2</v>
      </c>
      <c r="D29" s="45">
        <f t="shared" si="1"/>
        <v>3</v>
      </c>
      <c r="E29" s="110">
        <f t="shared" si="2"/>
        <v>6600</v>
      </c>
      <c r="F29" s="108"/>
      <c r="G29" s="45">
        <v>4</v>
      </c>
      <c r="H29" s="45">
        <f t="shared" si="3"/>
        <v>4</v>
      </c>
      <c r="I29" s="45">
        <f t="shared" si="4"/>
        <v>4</v>
      </c>
      <c r="J29" s="91">
        <f t="shared" si="5"/>
        <v>9300</v>
      </c>
      <c r="K29" s="51"/>
      <c r="L29" s="51"/>
      <c r="M29" s="51"/>
      <c r="N29" s="51">
        <v>27</v>
      </c>
      <c r="O29" s="51">
        <v>100</v>
      </c>
      <c r="P29" s="51">
        <v>215</v>
      </c>
      <c r="Q29" s="51"/>
      <c r="R29" s="51"/>
      <c r="S29" s="51"/>
      <c r="T29" s="51"/>
      <c r="U29" s="51"/>
    </row>
    <row r="30" spans="1:21" x14ac:dyDescent="0.25">
      <c r="A30" s="51"/>
      <c r="B30" s="55">
        <v>5</v>
      </c>
      <c r="C30" s="45">
        <f t="shared" si="0"/>
        <v>3</v>
      </c>
      <c r="D30" s="45">
        <f t="shared" si="1"/>
        <v>3</v>
      </c>
      <c r="E30" s="110">
        <f t="shared" si="2"/>
        <v>7800</v>
      </c>
      <c r="F30" s="108"/>
      <c r="G30" s="45">
        <v>5</v>
      </c>
      <c r="H30" s="45">
        <f t="shared" si="3"/>
        <v>5</v>
      </c>
      <c r="I30" s="45">
        <f t="shared" si="4"/>
        <v>6</v>
      </c>
      <c r="J30" s="91">
        <f t="shared" si="5"/>
        <v>13500</v>
      </c>
      <c r="K30" s="51"/>
      <c r="L30" s="51"/>
      <c r="M30" s="51"/>
      <c r="N30" s="51">
        <v>28</v>
      </c>
      <c r="O30" s="51">
        <v>100</v>
      </c>
      <c r="P30" s="51">
        <v>215</v>
      </c>
      <c r="Q30" s="51"/>
      <c r="R30" s="51"/>
      <c r="S30" s="51"/>
      <c r="T30" s="51"/>
      <c r="U30" s="51"/>
    </row>
    <row r="31" spans="1:21" x14ac:dyDescent="0.25">
      <c r="A31" s="51"/>
      <c r="B31" s="55">
        <v>6</v>
      </c>
      <c r="C31" s="45">
        <f t="shared" si="0"/>
        <v>3</v>
      </c>
      <c r="D31" s="45">
        <f>ROUNDUP(B31/3,0)+ROUNDUP(C31/3,0)</f>
        <v>3</v>
      </c>
      <c r="E31" s="110">
        <f t="shared" si="2"/>
        <v>8400</v>
      </c>
      <c r="F31" s="108"/>
      <c r="G31" s="45">
        <v>6</v>
      </c>
      <c r="H31" s="45">
        <f t="shared" si="3"/>
        <v>6</v>
      </c>
      <c r="I31" s="45">
        <f t="shared" si="4"/>
        <v>6</v>
      </c>
      <c r="J31" s="91">
        <f t="shared" si="5"/>
        <v>14700</v>
      </c>
      <c r="K31" s="51"/>
      <c r="L31" s="51"/>
      <c r="M31" s="51"/>
      <c r="N31" s="51">
        <v>29</v>
      </c>
      <c r="O31" s="51">
        <v>150</v>
      </c>
      <c r="P31" s="51">
        <v>265</v>
      </c>
      <c r="Q31" s="51"/>
      <c r="R31" s="51"/>
      <c r="S31" s="51"/>
      <c r="T31" s="51"/>
      <c r="U31" s="51"/>
    </row>
    <row r="32" spans="1:21" x14ac:dyDescent="0.25">
      <c r="A32" s="51"/>
      <c r="B32" s="55">
        <v>7</v>
      </c>
      <c r="C32" s="45">
        <f t="shared" si="0"/>
        <v>4</v>
      </c>
      <c r="D32" s="45">
        <f>ROUNDUP(B32/3,0)+ROUNDUP(C32/3,0)</f>
        <v>5</v>
      </c>
      <c r="E32" s="110">
        <f t="shared" si="2"/>
        <v>12600</v>
      </c>
      <c r="F32" s="108"/>
      <c r="G32" s="45">
        <v>7</v>
      </c>
      <c r="H32" s="45">
        <f t="shared" si="3"/>
        <v>7</v>
      </c>
      <c r="I32" s="45">
        <f t="shared" si="4"/>
        <v>8</v>
      </c>
      <c r="J32" s="91">
        <f t="shared" si="5"/>
        <v>18900</v>
      </c>
      <c r="K32" s="51"/>
      <c r="L32" s="51"/>
      <c r="M32" s="51"/>
      <c r="N32" s="51">
        <v>30</v>
      </c>
      <c r="O32" s="51">
        <v>150</v>
      </c>
      <c r="P32" s="51">
        <v>265</v>
      </c>
      <c r="Q32" s="51"/>
      <c r="R32" s="51"/>
      <c r="S32" s="51"/>
      <c r="T32" s="51"/>
      <c r="U32" s="51"/>
    </row>
    <row r="33" spans="1:21" x14ac:dyDescent="0.25">
      <c r="A33" s="51"/>
      <c r="B33" s="55">
        <v>8</v>
      </c>
      <c r="C33" s="45">
        <f t="shared" si="0"/>
        <v>4</v>
      </c>
      <c r="D33" s="45">
        <f t="shared" ref="D33:D55" si="6">ROUNDUP(B33/3,0)+ROUNDUP(C33/3,0)</f>
        <v>5</v>
      </c>
      <c r="E33" s="110">
        <f t="shared" si="2"/>
        <v>13200</v>
      </c>
      <c r="F33" s="51"/>
      <c r="G33" s="45">
        <v>8</v>
      </c>
      <c r="H33" s="45">
        <f t="shared" si="3"/>
        <v>8</v>
      </c>
      <c r="I33" s="45">
        <f t="shared" si="4"/>
        <v>8</v>
      </c>
      <c r="J33" s="91">
        <f t="shared" si="5"/>
        <v>20100</v>
      </c>
      <c r="K33" s="51"/>
      <c r="L33" s="51"/>
      <c r="M33" s="51"/>
      <c r="N33" s="51">
        <v>31</v>
      </c>
      <c r="O33" s="51">
        <v>150</v>
      </c>
      <c r="P33" s="51">
        <v>265</v>
      </c>
      <c r="Q33" s="51"/>
      <c r="R33" s="51"/>
      <c r="S33" s="51"/>
      <c r="T33" s="51"/>
      <c r="U33" s="51"/>
    </row>
    <row r="34" spans="1:21" x14ac:dyDescent="0.25">
      <c r="A34" s="51"/>
      <c r="B34" s="55">
        <v>9</v>
      </c>
      <c r="C34" s="45">
        <f t="shared" si="0"/>
        <v>5</v>
      </c>
      <c r="D34" s="45">
        <f t="shared" si="6"/>
        <v>5</v>
      </c>
      <c r="E34" s="110">
        <f t="shared" si="2"/>
        <v>14400</v>
      </c>
      <c r="F34" s="51"/>
      <c r="G34" s="45">
        <v>9</v>
      </c>
      <c r="H34" s="45">
        <f t="shared" si="3"/>
        <v>9</v>
      </c>
      <c r="I34" s="45">
        <f t="shared" si="4"/>
        <v>10</v>
      </c>
      <c r="J34" s="91">
        <f t="shared" si="5"/>
        <v>24300</v>
      </c>
      <c r="K34" s="51"/>
      <c r="L34" s="51"/>
      <c r="M34" s="51"/>
      <c r="N34" s="51">
        <v>32</v>
      </c>
      <c r="O34" s="51">
        <v>150</v>
      </c>
      <c r="P34" s="51">
        <v>265</v>
      </c>
      <c r="Q34" s="51"/>
      <c r="R34" s="51"/>
      <c r="S34" s="51"/>
      <c r="T34" s="51"/>
      <c r="U34" s="51"/>
    </row>
    <row r="35" spans="1:21" x14ac:dyDescent="0.25">
      <c r="A35" s="51"/>
      <c r="B35" s="55">
        <v>10</v>
      </c>
      <c r="C35" s="45">
        <f t="shared" si="0"/>
        <v>5</v>
      </c>
      <c r="D35" s="45">
        <f t="shared" si="6"/>
        <v>6</v>
      </c>
      <c r="E35" s="110">
        <f t="shared" si="2"/>
        <v>16500</v>
      </c>
      <c r="F35" s="51"/>
      <c r="G35" s="45">
        <v>10</v>
      </c>
      <c r="H35" s="45">
        <f t="shared" si="3"/>
        <v>10</v>
      </c>
      <c r="I35" s="45">
        <f t="shared" si="4"/>
        <v>10</v>
      </c>
      <c r="J35" s="91">
        <f t="shared" si="5"/>
        <v>25500</v>
      </c>
      <c r="K35" s="51"/>
      <c r="L35" s="51"/>
      <c r="M35" s="51"/>
      <c r="N35" s="51">
        <v>33</v>
      </c>
      <c r="O35" s="51">
        <v>150</v>
      </c>
      <c r="P35" s="51">
        <v>265</v>
      </c>
      <c r="Q35" s="51"/>
      <c r="R35" s="51"/>
      <c r="S35" s="51"/>
      <c r="T35" s="51"/>
      <c r="U35" s="51"/>
    </row>
    <row r="36" spans="1:21" x14ac:dyDescent="0.25">
      <c r="A36" s="51"/>
      <c r="B36" s="55">
        <v>11</v>
      </c>
      <c r="C36" s="45">
        <f t="shared" si="0"/>
        <v>6</v>
      </c>
      <c r="D36" s="45">
        <f t="shared" si="6"/>
        <v>6</v>
      </c>
      <c r="E36" s="110">
        <f t="shared" si="2"/>
        <v>17700</v>
      </c>
      <c r="F36" s="51"/>
      <c r="G36" s="45">
        <v>11</v>
      </c>
      <c r="H36" s="45">
        <f t="shared" si="3"/>
        <v>11</v>
      </c>
      <c r="I36" s="45">
        <f t="shared" si="4"/>
        <v>12</v>
      </c>
      <c r="J36" s="91">
        <f t="shared" si="5"/>
        <v>29700</v>
      </c>
      <c r="K36" s="51"/>
      <c r="L36" s="51"/>
      <c r="M36" s="51"/>
      <c r="N36" s="51">
        <v>34</v>
      </c>
      <c r="O36" s="51">
        <v>150</v>
      </c>
      <c r="P36" s="51">
        <v>265</v>
      </c>
      <c r="Q36" s="51"/>
      <c r="R36" s="51"/>
      <c r="S36" s="51"/>
      <c r="T36" s="51"/>
      <c r="U36" s="51"/>
    </row>
    <row r="37" spans="1:21" x14ac:dyDescent="0.25">
      <c r="A37" s="51"/>
      <c r="B37" s="55">
        <v>12</v>
      </c>
      <c r="C37" s="45">
        <f t="shared" si="0"/>
        <v>6</v>
      </c>
      <c r="D37" s="45">
        <f t="shared" si="6"/>
        <v>6</v>
      </c>
      <c r="E37" s="110">
        <f t="shared" si="2"/>
        <v>18300</v>
      </c>
      <c r="F37" s="51"/>
      <c r="G37" s="45">
        <v>12</v>
      </c>
      <c r="H37" s="45">
        <f t="shared" si="3"/>
        <v>12</v>
      </c>
      <c r="I37" s="45">
        <f t="shared" si="4"/>
        <v>12</v>
      </c>
      <c r="J37" s="91">
        <f t="shared" si="5"/>
        <v>30900</v>
      </c>
      <c r="K37" s="51"/>
      <c r="L37" s="51"/>
      <c r="M37" s="51"/>
      <c r="N37" s="51">
        <v>35</v>
      </c>
      <c r="O37" s="51">
        <v>150</v>
      </c>
      <c r="P37" s="51">
        <v>265</v>
      </c>
      <c r="Q37" s="51"/>
      <c r="R37" s="51"/>
      <c r="S37" s="51"/>
      <c r="T37" s="51"/>
      <c r="U37" s="51"/>
    </row>
    <row r="38" spans="1:21" x14ac:dyDescent="0.25">
      <c r="A38" s="51"/>
      <c r="B38" s="55">
        <v>13</v>
      </c>
      <c r="C38" s="45">
        <f t="shared" si="0"/>
        <v>7</v>
      </c>
      <c r="D38" s="45">
        <f t="shared" si="6"/>
        <v>8</v>
      </c>
      <c r="E38" s="110">
        <f t="shared" si="2"/>
        <v>22500</v>
      </c>
      <c r="F38" s="51"/>
      <c r="G38" s="45">
        <v>13</v>
      </c>
      <c r="H38" s="45">
        <f t="shared" si="3"/>
        <v>13</v>
      </c>
      <c r="I38" s="45">
        <f t="shared" si="4"/>
        <v>14</v>
      </c>
      <c r="J38" s="91">
        <f t="shared" si="5"/>
        <v>35100</v>
      </c>
      <c r="K38" s="51"/>
      <c r="L38" s="51"/>
      <c r="M38" s="51"/>
      <c r="N38" s="51">
        <v>36</v>
      </c>
      <c r="O38" s="51">
        <v>150</v>
      </c>
      <c r="P38" s="51">
        <v>265</v>
      </c>
      <c r="Q38" s="51"/>
      <c r="R38" s="51"/>
      <c r="S38" s="51"/>
      <c r="T38" s="51"/>
      <c r="U38" s="51"/>
    </row>
    <row r="39" spans="1:21" x14ac:dyDescent="0.25">
      <c r="A39" s="51"/>
      <c r="B39" s="55">
        <v>14</v>
      </c>
      <c r="C39" s="45">
        <f t="shared" si="0"/>
        <v>7</v>
      </c>
      <c r="D39" s="45">
        <f t="shared" si="6"/>
        <v>8</v>
      </c>
      <c r="E39" s="110">
        <f t="shared" si="2"/>
        <v>23100</v>
      </c>
      <c r="F39" s="51"/>
      <c r="G39" s="45">
        <v>14</v>
      </c>
      <c r="H39" s="45">
        <f t="shared" si="3"/>
        <v>14</v>
      </c>
      <c r="I39" s="45">
        <f t="shared" si="4"/>
        <v>14</v>
      </c>
      <c r="J39" s="91">
        <f t="shared" si="5"/>
        <v>36300</v>
      </c>
      <c r="K39" s="51"/>
      <c r="L39" s="51"/>
      <c r="M39" s="51"/>
      <c r="N39" s="51">
        <v>37</v>
      </c>
      <c r="O39" s="51">
        <v>150</v>
      </c>
      <c r="P39" s="51">
        <v>265</v>
      </c>
      <c r="Q39" s="51"/>
      <c r="R39" s="51"/>
      <c r="S39" s="51"/>
      <c r="T39" s="51"/>
      <c r="U39" s="51"/>
    </row>
    <row r="40" spans="1:21" x14ac:dyDescent="0.25">
      <c r="A40" s="51"/>
      <c r="B40" s="55">
        <v>15</v>
      </c>
      <c r="C40" s="45">
        <f t="shared" si="0"/>
        <v>8</v>
      </c>
      <c r="D40" s="45">
        <f t="shared" si="6"/>
        <v>8</v>
      </c>
      <c r="E40" s="110">
        <f t="shared" si="2"/>
        <v>24300</v>
      </c>
      <c r="F40" s="51"/>
      <c r="G40" s="45">
        <v>15</v>
      </c>
      <c r="H40" s="45">
        <f t="shared" si="3"/>
        <v>15</v>
      </c>
      <c r="I40" s="45">
        <f t="shared" si="4"/>
        <v>16</v>
      </c>
      <c r="J40" s="91">
        <f t="shared" si="5"/>
        <v>40500</v>
      </c>
      <c r="K40" s="51"/>
      <c r="L40" s="51"/>
      <c r="M40" s="51"/>
      <c r="N40" s="51">
        <v>38</v>
      </c>
      <c r="O40" s="51">
        <v>150</v>
      </c>
      <c r="P40" s="51">
        <v>265</v>
      </c>
      <c r="Q40" s="51"/>
      <c r="R40" s="51"/>
      <c r="S40" s="51"/>
      <c r="T40" s="51"/>
      <c r="U40" s="51"/>
    </row>
    <row r="41" spans="1:21" x14ac:dyDescent="0.25">
      <c r="A41" s="51"/>
      <c r="B41" s="55">
        <v>16</v>
      </c>
      <c r="C41" s="45">
        <f t="shared" si="0"/>
        <v>8</v>
      </c>
      <c r="D41" s="45">
        <f t="shared" si="6"/>
        <v>9</v>
      </c>
      <c r="E41" s="110">
        <f t="shared" si="2"/>
        <v>26400</v>
      </c>
      <c r="F41" s="51"/>
      <c r="G41" s="45">
        <v>16</v>
      </c>
      <c r="H41" s="45">
        <f t="shared" si="3"/>
        <v>16</v>
      </c>
      <c r="I41" s="45">
        <f t="shared" si="4"/>
        <v>16</v>
      </c>
      <c r="J41" s="91">
        <f t="shared" si="5"/>
        <v>41700</v>
      </c>
      <c r="K41" s="51"/>
      <c r="L41" s="51"/>
      <c r="M41" s="51"/>
      <c r="N41" s="51">
        <v>39</v>
      </c>
      <c r="O41" s="51">
        <v>150</v>
      </c>
      <c r="P41" s="51">
        <v>265</v>
      </c>
      <c r="Q41" s="51"/>
      <c r="R41" s="51"/>
      <c r="S41" s="51"/>
      <c r="T41" s="51"/>
      <c r="U41" s="51"/>
    </row>
    <row r="42" spans="1:21" x14ac:dyDescent="0.25">
      <c r="A42" s="51"/>
      <c r="B42" s="55">
        <v>17</v>
      </c>
      <c r="C42" s="45">
        <f t="shared" si="0"/>
        <v>9</v>
      </c>
      <c r="D42" s="45">
        <f t="shared" si="6"/>
        <v>9</v>
      </c>
      <c r="E42" s="110">
        <f t="shared" si="2"/>
        <v>27600</v>
      </c>
      <c r="F42" s="51"/>
      <c r="G42" s="45">
        <v>17</v>
      </c>
      <c r="H42" s="45">
        <f t="shared" si="3"/>
        <v>17</v>
      </c>
      <c r="I42" s="45">
        <f t="shared" si="4"/>
        <v>18</v>
      </c>
      <c r="J42" s="91">
        <f t="shared" si="5"/>
        <v>45900</v>
      </c>
      <c r="K42" s="51"/>
      <c r="L42" s="51"/>
      <c r="M42" s="51"/>
      <c r="N42" s="51">
        <v>40</v>
      </c>
      <c r="O42" s="51">
        <v>150</v>
      </c>
      <c r="P42" s="51">
        <v>265</v>
      </c>
      <c r="Q42" s="51"/>
      <c r="R42" s="51"/>
      <c r="S42" s="51"/>
      <c r="T42" s="51"/>
      <c r="U42" s="51"/>
    </row>
    <row r="43" spans="1:21" x14ac:dyDescent="0.25">
      <c r="A43" s="51"/>
      <c r="B43" s="55">
        <v>18</v>
      </c>
      <c r="C43" s="45">
        <f t="shared" si="0"/>
        <v>9</v>
      </c>
      <c r="D43" s="45">
        <f t="shared" si="6"/>
        <v>9</v>
      </c>
      <c r="E43" s="110">
        <f t="shared" si="2"/>
        <v>28200</v>
      </c>
      <c r="F43" s="51"/>
      <c r="G43" s="45">
        <v>18</v>
      </c>
      <c r="H43" s="45">
        <f t="shared" si="3"/>
        <v>18</v>
      </c>
      <c r="I43" s="45">
        <f t="shared" si="4"/>
        <v>18</v>
      </c>
      <c r="J43" s="91">
        <f t="shared" si="5"/>
        <v>47100</v>
      </c>
      <c r="K43" s="51"/>
      <c r="L43" s="51"/>
      <c r="M43" s="51"/>
      <c r="N43" s="51">
        <v>41</v>
      </c>
      <c r="O43" s="51">
        <v>150</v>
      </c>
      <c r="P43" s="51">
        <v>265</v>
      </c>
      <c r="Q43" s="51"/>
      <c r="R43" s="51"/>
      <c r="S43" s="51"/>
      <c r="T43" s="51"/>
      <c r="U43" s="51"/>
    </row>
    <row r="44" spans="1:21" x14ac:dyDescent="0.25">
      <c r="A44" s="51"/>
      <c r="B44" s="55">
        <v>19</v>
      </c>
      <c r="C44" s="45">
        <f t="shared" si="0"/>
        <v>10</v>
      </c>
      <c r="D44" s="45">
        <f t="shared" si="6"/>
        <v>11</v>
      </c>
      <c r="E44" s="110">
        <f t="shared" si="2"/>
        <v>32400</v>
      </c>
      <c r="F44" s="51"/>
      <c r="G44" s="45">
        <v>19</v>
      </c>
      <c r="H44" s="45">
        <f t="shared" si="3"/>
        <v>19</v>
      </c>
      <c r="I44" s="45">
        <f t="shared" si="4"/>
        <v>20</v>
      </c>
      <c r="J44" s="91">
        <f t="shared" si="5"/>
        <v>51300</v>
      </c>
      <c r="K44" s="51"/>
      <c r="L44" s="51"/>
      <c r="M44" s="51"/>
      <c r="N44" s="51">
        <v>42</v>
      </c>
      <c r="O44" s="51">
        <v>150</v>
      </c>
      <c r="P44" s="51">
        <v>265</v>
      </c>
      <c r="Q44" s="51"/>
      <c r="R44" s="51"/>
      <c r="S44" s="51"/>
      <c r="T44" s="51"/>
      <c r="U44" s="51"/>
    </row>
    <row r="45" spans="1:21" x14ac:dyDescent="0.25">
      <c r="A45" s="51"/>
      <c r="B45" s="55">
        <v>20</v>
      </c>
      <c r="C45" s="45">
        <f t="shared" si="0"/>
        <v>10</v>
      </c>
      <c r="D45" s="45">
        <f t="shared" si="6"/>
        <v>11</v>
      </c>
      <c r="E45" s="110">
        <f t="shared" si="2"/>
        <v>33000</v>
      </c>
      <c r="F45" s="51"/>
      <c r="G45" s="45">
        <v>20</v>
      </c>
      <c r="H45" s="45">
        <f t="shared" si="3"/>
        <v>20</v>
      </c>
      <c r="I45" s="45">
        <f t="shared" si="4"/>
        <v>20</v>
      </c>
      <c r="J45" s="91">
        <f t="shared" si="5"/>
        <v>52500</v>
      </c>
      <c r="K45" s="51"/>
      <c r="L45" s="51"/>
      <c r="M45" s="51"/>
      <c r="N45" s="51">
        <v>43</v>
      </c>
      <c r="O45" s="51">
        <v>150</v>
      </c>
      <c r="P45" s="51">
        <v>265</v>
      </c>
      <c r="Q45" s="51"/>
      <c r="R45" s="51"/>
      <c r="S45" s="51"/>
      <c r="T45" s="51"/>
      <c r="U45" s="51"/>
    </row>
    <row r="46" spans="1:21" x14ac:dyDescent="0.25">
      <c r="A46" s="51"/>
      <c r="B46" s="55">
        <v>21</v>
      </c>
      <c r="C46" s="45">
        <f t="shared" si="0"/>
        <v>11</v>
      </c>
      <c r="D46" s="45">
        <f t="shared" si="6"/>
        <v>11</v>
      </c>
      <c r="E46" s="110">
        <f t="shared" si="2"/>
        <v>34200</v>
      </c>
      <c r="F46" s="51"/>
      <c r="G46" s="45">
        <v>21</v>
      </c>
      <c r="H46" s="45">
        <f t="shared" si="3"/>
        <v>21</v>
      </c>
      <c r="I46" s="45">
        <f t="shared" si="4"/>
        <v>22</v>
      </c>
      <c r="J46" s="91">
        <f t="shared" si="5"/>
        <v>56700</v>
      </c>
      <c r="K46" s="51"/>
      <c r="L46" s="51"/>
      <c r="M46" s="51"/>
      <c r="N46" s="51">
        <v>44</v>
      </c>
      <c r="O46" s="51">
        <v>150</v>
      </c>
      <c r="P46" s="51">
        <v>265</v>
      </c>
      <c r="Q46" s="51"/>
      <c r="R46" s="51"/>
      <c r="S46" s="51"/>
      <c r="T46" s="51"/>
      <c r="U46" s="51"/>
    </row>
    <row r="47" spans="1:21" x14ac:dyDescent="0.25">
      <c r="A47" s="51"/>
      <c r="B47" s="55">
        <v>22</v>
      </c>
      <c r="C47" s="45">
        <f t="shared" si="0"/>
        <v>11</v>
      </c>
      <c r="D47" s="45">
        <f t="shared" si="6"/>
        <v>12</v>
      </c>
      <c r="E47" s="110">
        <f t="shared" si="2"/>
        <v>36300</v>
      </c>
      <c r="F47" s="51"/>
      <c r="G47" s="45">
        <v>22</v>
      </c>
      <c r="H47" s="45">
        <f t="shared" si="3"/>
        <v>22</v>
      </c>
      <c r="I47" s="45">
        <f t="shared" si="4"/>
        <v>22</v>
      </c>
      <c r="J47" s="91">
        <f t="shared" si="5"/>
        <v>57900</v>
      </c>
      <c r="K47" s="51"/>
      <c r="L47" s="51"/>
      <c r="M47" s="51"/>
      <c r="N47" s="51">
        <v>45</v>
      </c>
      <c r="O47" s="51">
        <v>150</v>
      </c>
      <c r="P47" s="51">
        <v>265</v>
      </c>
      <c r="Q47" s="51"/>
      <c r="R47" s="51"/>
      <c r="S47" s="51"/>
      <c r="T47" s="51"/>
      <c r="U47" s="51"/>
    </row>
    <row r="48" spans="1:21" x14ac:dyDescent="0.25">
      <c r="A48" s="51"/>
      <c r="B48" s="55">
        <v>23</v>
      </c>
      <c r="C48" s="45">
        <f t="shared" si="0"/>
        <v>12</v>
      </c>
      <c r="D48" s="45">
        <f t="shared" si="6"/>
        <v>12</v>
      </c>
      <c r="E48" s="110">
        <f t="shared" si="2"/>
        <v>37500</v>
      </c>
      <c r="F48" s="51"/>
      <c r="G48" s="45">
        <v>23</v>
      </c>
      <c r="H48" s="45">
        <f t="shared" si="3"/>
        <v>23</v>
      </c>
      <c r="I48" s="45">
        <f t="shared" si="4"/>
        <v>24</v>
      </c>
      <c r="J48" s="91">
        <f t="shared" si="5"/>
        <v>62100</v>
      </c>
      <c r="K48" s="51"/>
      <c r="L48" s="51"/>
      <c r="M48" s="51"/>
      <c r="N48" s="51">
        <v>46</v>
      </c>
      <c r="O48" s="51">
        <v>150</v>
      </c>
      <c r="P48" s="51">
        <v>265</v>
      </c>
      <c r="Q48" s="51"/>
      <c r="R48" s="51"/>
      <c r="S48" s="51"/>
      <c r="T48" s="51"/>
      <c r="U48" s="51"/>
    </row>
    <row r="49" spans="1:21" x14ac:dyDescent="0.25">
      <c r="A49" s="51"/>
      <c r="B49" s="55">
        <v>24</v>
      </c>
      <c r="C49" s="45">
        <f t="shared" si="0"/>
        <v>12</v>
      </c>
      <c r="D49" s="45">
        <f t="shared" si="6"/>
        <v>12</v>
      </c>
      <c r="E49" s="110">
        <f t="shared" si="2"/>
        <v>38100</v>
      </c>
      <c r="F49" s="51"/>
      <c r="G49" s="45">
        <v>24</v>
      </c>
      <c r="H49" s="45">
        <f t="shared" si="3"/>
        <v>24</v>
      </c>
      <c r="I49" s="45">
        <f t="shared" si="4"/>
        <v>24</v>
      </c>
      <c r="J49" s="91">
        <f t="shared" si="5"/>
        <v>63300</v>
      </c>
      <c r="K49" s="51"/>
      <c r="L49" s="51"/>
      <c r="M49" s="51"/>
      <c r="N49" s="51">
        <v>47</v>
      </c>
      <c r="O49" s="51">
        <v>150</v>
      </c>
      <c r="P49" s="51">
        <v>265</v>
      </c>
      <c r="Q49" s="51"/>
      <c r="R49" s="51"/>
      <c r="S49" s="51"/>
      <c r="T49" s="51"/>
      <c r="U49" s="51"/>
    </row>
    <row r="50" spans="1:21" x14ac:dyDescent="0.25">
      <c r="A50" s="51"/>
      <c r="B50" s="55">
        <v>25</v>
      </c>
      <c r="C50" s="45">
        <f t="shared" si="0"/>
        <v>13</v>
      </c>
      <c r="D50" s="45">
        <f t="shared" si="6"/>
        <v>14</v>
      </c>
      <c r="E50" s="110">
        <f t="shared" si="2"/>
        <v>42300</v>
      </c>
      <c r="F50" s="51"/>
      <c r="G50" s="45">
        <v>25</v>
      </c>
      <c r="H50" s="45">
        <f t="shared" si="3"/>
        <v>25</v>
      </c>
      <c r="I50" s="45">
        <f t="shared" si="4"/>
        <v>26</v>
      </c>
      <c r="J50" s="91">
        <f t="shared" si="5"/>
        <v>67500</v>
      </c>
      <c r="K50" s="51"/>
      <c r="L50" s="51"/>
      <c r="M50" s="51"/>
      <c r="N50" s="51">
        <v>48</v>
      </c>
      <c r="O50" s="51">
        <v>150</v>
      </c>
      <c r="P50" s="51">
        <v>265</v>
      </c>
      <c r="Q50" s="51"/>
      <c r="R50" s="51"/>
      <c r="S50" s="51"/>
      <c r="T50" s="51"/>
      <c r="U50" s="51"/>
    </row>
    <row r="51" spans="1:21" x14ac:dyDescent="0.25">
      <c r="A51" s="51"/>
      <c r="B51" s="55">
        <v>26</v>
      </c>
      <c r="C51" s="45">
        <f t="shared" si="0"/>
        <v>13</v>
      </c>
      <c r="D51" s="45">
        <f t="shared" si="6"/>
        <v>14</v>
      </c>
      <c r="E51" s="110">
        <f t="shared" si="2"/>
        <v>42900</v>
      </c>
      <c r="F51" s="51"/>
      <c r="G51" s="45">
        <v>26</v>
      </c>
      <c r="H51" s="45">
        <f t="shared" si="3"/>
        <v>26</v>
      </c>
      <c r="I51" s="45">
        <f t="shared" si="4"/>
        <v>26</v>
      </c>
      <c r="J51" s="91">
        <f t="shared" si="5"/>
        <v>68700</v>
      </c>
      <c r="K51" s="51"/>
      <c r="L51" s="51"/>
      <c r="M51" s="51"/>
      <c r="N51" s="51">
        <v>49</v>
      </c>
      <c r="O51" s="51">
        <v>150</v>
      </c>
      <c r="P51" s="51">
        <v>265</v>
      </c>
      <c r="Q51" s="51"/>
      <c r="R51" s="51"/>
      <c r="S51" s="51"/>
      <c r="T51" s="51"/>
      <c r="U51" s="51"/>
    </row>
    <row r="52" spans="1:21" x14ac:dyDescent="0.25">
      <c r="A52" s="51"/>
      <c r="B52" s="55">
        <v>27</v>
      </c>
      <c r="C52" s="45">
        <f t="shared" si="0"/>
        <v>14</v>
      </c>
      <c r="D52" s="45">
        <f t="shared" si="6"/>
        <v>14</v>
      </c>
      <c r="E52" s="110">
        <f t="shared" si="2"/>
        <v>44100</v>
      </c>
      <c r="F52" s="51"/>
      <c r="G52" s="45">
        <v>27</v>
      </c>
      <c r="H52" s="45">
        <f t="shared" si="3"/>
        <v>27</v>
      </c>
      <c r="I52" s="45">
        <f t="shared" si="4"/>
        <v>28</v>
      </c>
      <c r="J52" s="91">
        <f t="shared" si="5"/>
        <v>72900</v>
      </c>
      <c r="K52" s="51"/>
      <c r="L52" s="51"/>
      <c r="M52" s="51"/>
      <c r="N52" s="51">
        <v>50</v>
      </c>
      <c r="O52" s="51">
        <v>150</v>
      </c>
      <c r="P52" s="51">
        <v>265</v>
      </c>
      <c r="Q52" s="51"/>
      <c r="R52" s="51"/>
      <c r="S52" s="51"/>
      <c r="T52" s="51"/>
      <c r="U52" s="51"/>
    </row>
    <row r="53" spans="1:21" x14ac:dyDescent="0.25">
      <c r="A53" s="51"/>
      <c r="B53" s="55">
        <v>28</v>
      </c>
      <c r="C53" s="45">
        <f t="shared" si="0"/>
        <v>14</v>
      </c>
      <c r="D53" s="45">
        <f t="shared" si="6"/>
        <v>15</v>
      </c>
      <c r="E53" s="110">
        <f t="shared" si="2"/>
        <v>46200</v>
      </c>
      <c r="F53" s="51"/>
      <c r="G53" s="45">
        <v>28</v>
      </c>
      <c r="H53" s="45">
        <f t="shared" si="3"/>
        <v>28</v>
      </c>
      <c r="I53" s="45">
        <f t="shared" si="4"/>
        <v>28</v>
      </c>
      <c r="J53" s="91">
        <f t="shared" si="5"/>
        <v>74100</v>
      </c>
      <c r="K53" s="51"/>
      <c r="L53" s="51"/>
      <c r="M53" s="51"/>
      <c r="N53" s="51">
        <v>51</v>
      </c>
      <c r="O53" s="51">
        <v>150</v>
      </c>
      <c r="P53" s="51">
        <v>265</v>
      </c>
      <c r="Q53" s="51"/>
      <c r="R53" s="51"/>
      <c r="S53" s="51"/>
      <c r="T53" s="51"/>
      <c r="U53" s="51"/>
    </row>
    <row r="54" spans="1:21" x14ac:dyDescent="0.25">
      <c r="A54" s="51"/>
      <c r="B54" s="55">
        <v>29</v>
      </c>
      <c r="C54" s="45">
        <f t="shared" si="0"/>
        <v>15</v>
      </c>
      <c r="D54" s="45">
        <f t="shared" si="6"/>
        <v>15</v>
      </c>
      <c r="E54" s="110">
        <f t="shared" si="2"/>
        <v>47400</v>
      </c>
      <c r="F54" s="51"/>
      <c r="G54" s="45">
        <v>29</v>
      </c>
      <c r="H54" s="45">
        <f t="shared" si="3"/>
        <v>29</v>
      </c>
      <c r="I54" s="45">
        <f t="shared" si="4"/>
        <v>30</v>
      </c>
      <c r="J54" s="91">
        <f t="shared" si="5"/>
        <v>78300</v>
      </c>
      <c r="K54" s="51"/>
      <c r="L54" s="51"/>
      <c r="M54" s="51"/>
      <c r="N54" s="51">
        <v>52</v>
      </c>
      <c r="O54" s="51">
        <v>150</v>
      </c>
      <c r="P54" s="51">
        <v>265</v>
      </c>
      <c r="Q54" s="51"/>
      <c r="R54" s="51"/>
      <c r="S54" s="51"/>
      <c r="T54" s="51"/>
      <c r="U54" s="51"/>
    </row>
    <row r="55" spans="1:21" x14ac:dyDescent="0.25">
      <c r="A55" s="51"/>
      <c r="B55" s="56">
        <v>30</v>
      </c>
      <c r="C55" s="46">
        <f t="shared" si="0"/>
        <v>15</v>
      </c>
      <c r="D55" s="46">
        <f t="shared" si="6"/>
        <v>15</v>
      </c>
      <c r="E55" s="111">
        <f t="shared" si="2"/>
        <v>48000</v>
      </c>
      <c r="F55" s="51"/>
      <c r="G55" s="46">
        <v>30</v>
      </c>
      <c r="H55" s="46">
        <f t="shared" si="3"/>
        <v>30</v>
      </c>
      <c r="I55" s="46">
        <f t="shared" si="4"/>
        <v>30</v>
      </c>
      <c r="J55" s="92">
        <f t="shared" si="5"/>
        <v>79500</v>
      </c>
      <c r="K55" s="51"/>
      <c r="L55" s="51"/>
      <c r="M55" s="51"/>
      <c r="N55" s="51">
        <v>53</v>
      </c>
      <c r="O55" s="51">
        <v>150</v>
      </c>
      <c r="P55" s="51">
        <v>265</v>
      </c>
      <c r="Q55" s="51"/>
      <c r="R55" s="51"/>
      <c r="S55" s="51"/>
      <c r="T55" s="51"/>
      <c r="U55" s="51"/>
    </row>
    <row r="56" spans="1:21" x14ac:dyDescent="0.2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>
        <v>54</v>
      </c>
      <c r="O56" s="51">
        <v>150</v>
      </c>
      <c r="P56" s="51">
        <v>265</v>
      </c>
      <c r="Q56" s="51"/>
      <c r="R56" s="51"/>
      <c r="S56" s="51"/>
      <c r="T56" s="51"/>
      <c r="U56" s="51"/>
    </row>
    <row r="57" spans="1:21" x14ac:dyDescent="0.25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>
        <v>55</v>
      </c>
      <c r="O57" s="51">
        <v>150</v>
      </c>
      <c r="P57" s="51">
        <v>265</v>
      </c>
      <c r="Q57" s="51"/>
      <c r="R57" s="51"/>
      <c r="S57" s="51"/>
      <c r="T57" s="51"/>
      <c r="U57" s="51"/>
    </row>
    <row r="58" spans="1:21" x14ac:dyDescent="0.2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>
        <v>56</v>
      </c>
      <c r="O58" s="51">
        <v>150</v>
      </c>
      <c r="P58" s="51">
        <v>265</v>
      </c>
      <c r="Q58" s="51"/>
      <c r="R58" s="51"/>
      <c r="S58" s="51"/>
      <c r="T58" s="51"/>
      <c r="U58" s="51"/>
    </row>
    <row r="59" spans="1:21" x14ac:dyDescent="0.2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>
        <v>57</v>
      </c>
      <c r="O59" s="51">
        <v>150</v>
      </c>
      <c r="P59" s="51">
        <v>265</v>
      </c>
      <c r="Q59" s="51"/>
      <c r="R59" s="51"/>
      <c r="S59" s="51"/>
      <c r="T59" s="51"/>
      <c r="U59" s="51"/>
    </row>
    <row r="60" spans="1:21" x14ac:dyDescent="0.2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>
        <v>58</v>
      </c>
      <c r="O60" s="51">
        <v>150</v>
      </c>
      <c r="P60" s="51">
        <v>265</v>
      </c>
      <c r="Q60" s="51"/>
      <c r="R60" s="51"/>
      <c r="S60" s="51"/>
      <c r="T60" s="51"/>
      <c r="U60" s="51"/>
    </row>
    <row r="61" spans="1:21" x14ac:dyDescent="0.25">
      <c r="D61" s="51"/>
      <c r="E61" s="51"/>
      <c r="F61" s="51"/>
      <c r="G61" s="51"/>
      <c r="H61" s="51"/>
      <c r="L61" s="51"/>
      <c r="M61" s="51"/>
      <c r="N61" s="51">
        <v>59</v>
      </c>
      <c r="O61" s="51">
        <v>150</v>
      </c>
      <c r="P61" s="51">
        <v>265</v>
      </c>
      <c r="Q61" s="51"/>
      <c r="R61" s="51"/>
      <c r="S61" s="51"/>
    </row>
    <row r="62" spans="1:21" x14ac:dyDescent="0.25">
      <c r="D62" s="51"/>
      <c r="E62" s="51"/>
      <c r="F62" s="51"/>
      <c r="G62" s="51"/>
      <c r="H62" s="51"/>
      <c r="L62" s="51"/>
      <c r="M62" s="51"/>
      <c r="N62" s="51">
        <v>60</v>
      </c>
      <c r="O62" s="51">
        <v>150</v>
      </c>
      <c r="P62" s="51">
        <v>265</v>
      </c>
      <c r="Q62" s="51"/>
      <c r="R62" s="51"/>
      <c r="S62" s="51"/>
    </row>
    <row r="63" spans="1:21" x14ac:dyDescent="0.25">
      <c r="L63" s="51"/>
      <c r="M63" s="51"/>
      <c r="N63" s="51">
        <v>61</v>
      </c>
      <c r="O63" s="51">
        <v>150</v>
      </c>
      <c r="P63" s="51">
        <v>265</v>
      </c>
      <c r="Q63" s="51"/>
      <c r="R63" s="51"/>
      <c r="S63" s="51"/>
    </row>
    <row r="64" spans="1:21" x14ac:dyDescent="0.25">
      <c r="L64" s="51"/>
      <c r="M64" s="51"/>
      <c r="N64" s="51">
        <v>62</v>
      </c>
      <c r="O64" s="51">
        <v>150</v>
      </c>
      <c r="P64" s="51">
        <v>265</v>
      </c>
      <c r="Q64" s="51"/>
      <c r="R64" s="51"/>
      <c r="S64" s="51"/>
    </row>
    <row r="65" spans="12:19" x14ac:dyDescent="0.25">
      <c r="L65" s="51"/>
      <c r="M65" s="51"/>
      <c r="N65" s="51">
        <v>63</v>
      </c>
      <c r="O65" s="51">
        <v>200</v>
      </c>
      <c r="P65" s="51">
        <v>320</v>
      </c>
      <c r="Q65" s="51"/>
      <c r="R65" s="51"/>
      <c r="S65" s="51"/>
    </row>
    <row r="66" spans="12:19" x14ac:dyDescent="0.25">
      <c r="L66" s="51"/>
      <c r="M66" s="51"/>
      <c r="N66" s="51">
        <v>64</v>
      </c>
      <c r="O66" s="51">
        <v>200</v>
      </c>
      <c r="P66" s="51">
        <v>320</v>
      </c>
      <c r="Q66" s="51"/>
      <c r="R66" s="51"/>
      <c r="S66" s="51"/>
    </row>
    <row r="67" spans="12:19" x14ac:dyDescent="0.25">
      <c r="L67" s="51"/>
      <c r="M67" s="51"/>
      <c r="N67" s="51">
        <v>65</v>
      </c>
      <c r="O67" s="51">
        <v>200</v>
      </c>
      <c r="P67" s="51">
        <v>320</v>
      </c>
      <c r="Q67" s="51"/>
      <c r="R67" s="51"/>
      <c r="S67" s="51"/>
    </row>
    <row r="68" spans="12:19" x14ac:dyDescent="0.25">
      <c r="L68" s="51"/>
      <c r="M68" s="51"/>
      <c r="N68" s="51">
        <v>66</v>
      </c>
      <c r="O68" s="51">
        <v>200</v>
      </c>
      <c r="P68" s="51">
        <v>320</v>
      </c>
      <c r="Q68" s="51"/>
      <c r="R68" s="51"/>
      <c r="S68" s="51"/>
    </row>
    <row r="69" spans="12:19" x14ac:dyDescent="0.25">
      <c r="L69" s="51"/>
      <c r="M69" s="51"/>
      <c r="N69" s="51">
        <v>67</v>
      </c>
      <c r="O69" s="51">
        <v>200</v>
      </c>
      <c r="P69" s="51">
        <v>320</v>
      </c>
      <c r="Q69" s="51"/>
      <c r="R69" s="51"/>
      <c r="S69" s="51"/>
    </row>
    <row r="70" spans="12:19" x14ac:dyDescent="0.25">
      <c r="L70" s="51"/>
      <c r="M70" s="51"/>
      <c r="N70" s="51">
        <v>68</v>
      </c>
      <c r="O70" s="51">
        <v>200</v>
      </c>
      <c r="P70" s="51">
        <v>320</v>
      </c>
      <c r="Q70" s="51"/>
      <c r="R70" s="51"/>
      <c r="S70" s="51"/>
    </row>
    <row r="71" spans="12:19" x14ac:dyDescent="0.25">
      <c r="L71" s="51"/>
      <c r="M71" s="51"/>
      <c r="N71" s="51">
        <v>69</v>
      </c>
      <c r="O71" s="51">
        <v>200</v>
      </c>
      <c r="P71" s="51">
        <v>320</v>
      </c>
      <c r="Q71" s="51"/>
      <c r="R71" s="51"/>
      <c r="S71" s="51"/>
    </row>
    <row r="72" spans="12:19" x14ac:dyDescent="0.25">
      <c r="L72" s="51"/>
      <c r="M72" s="51"/>
      <c r="N72" s="51">
        <v>70</v>
      </c>
      <c r="O72" s="51">
        <v>200</v>
      </c>
      <c r="P72" s="51">
        <v>320</v>
      </c>
      <c r="Q72" s="51"/>
      <c r="R72" s="51"/>
      <c r="S72" s="51"/>
    </row>
    <row r="73" spans="12:19" x14ac:dyDescent="0.25">
      <c r="L73" s="51"/>
      <c r="M73" s="51"/>
      <c r="N73" s="51">
        <v>71</v>
      </c>
      <c r="O73" s="51">
        <v>200</v>
      </c>
      <c r="P73" s="51">
        <v>320</v>
      </c>
      <c r="Q73" s="51"/>
      <c r="R73" s="51"/>
      <c r="S73" s="51"/>
    </row>
    <row r="74" spans="12:19" x14ac:dyDescent="0.25">
      <c r="L74" s="51"/>
      <c r="M74" s="51"/>
      <c r="N74" s="51">
        <v>72</v>
      </c>
      <c r="O74" s="51">
        <v>200</v>
      </c>
      <c r="P74" s="51">
        <v>320</v>
      </c>
      <c r="Q74" s="51"/>
      <c r="R74" s="51"/>
      <c r="S74" s="51"/>
    </row>
    <row r="75" spans="12:19" x14ac:dyDescent="0.25">
      <c r="L75" s="51"/>
      <c r="M75" s="51"/>
      <c r="N75" s="51">
        <v>73</v>
      </c>
      <c r="O75" s="51">
        <v>200</v>
      </c>
      <c r="P75" s="51">
        <v>320</v>
      </c>
      <c r="Q75" s="51"/>
      <c r="R75" s="51"/>
      <c r="S75" s="51"/>
    </row>
    <row r="76" spans="12:19" x14ac:dyDescent="0.25">
      <c r="L76" s="51"/>
      <c r="M76" s="51"/>
      <c r="N76" s="51">
        <v>74</v>
      </c>
      <c r="O76" s="51">
        <v>200</v>
      </c>
      <c r="P76" s="51">
        <v>320</v>
      </c>
      <c r="Q76" s="51"/>
      <c r="R76" s="51"/>
      <c r="S76" s="51"/>
    </row>
    <row r="77" spans="12:19" x14ac:dyDescent="0.25">
      <c r="L77" s="51"/>
      <c r="M77" s="51"/>
      <c r="N77" s="51">
        <v>75</v>
      </c>
      <c r="O77" s="51">
        <v>200</v>
      </c>
      <c r="P77" s="51">
        <v>320</v>
      </c>
      <c r="Q77" s="51"/>
      <c r="R77" s="51"/>
      <c r="S77" s="51"/>
    </row>
    <row r="78" spans="12:19" x14ac:dyDescent="0.25">
      <c r="L78" s="51"/>
      <c r="M78" s="51"/>
      <c r="N78" s="51">
        <v>76</v>
      </c>
      <c r="O78" s="51">
        <v>200</v>
      </c>
      <c r="P78" s="51">
        <v>320</v>
      </c>
      <c r="Q78" s="51"/>
      <c r="R78" s="51"/>
      <c r="S78" s="51"/>
    </row>
    <row r="79" spans="12:19" x14ac:dyDescent="0.25">
      <c r="L79" s="51"/>
      <c r="M79" s="51"/>
      <c r="N79" s="51">
        <v>77</v>
      </c>
      <c r="O79" s="51">
        <v>200</v>
      </c>
      <c r="P79" s="51">
        <v>320</v>
      </c>
      <c r="Q79" s="51"/>
      <c r="R79" s="51"/>
      <c r="S79" s="51"/>
    </row>
    <row r="80" spans="12:19" x14ac:dyDescent="0.25">
      <c r="L80" s="51"/>
      <c r="M80" s="51"/>
      <c r="N80" s="51">
        <v>78</v>
      </c>
      <c r="O80" s="51">
        <v>200</v>
      </c>
      <c r="P80" s="51">
        <v>320</v>
      </c>
      <c r="Q80" s="51"/>
      <c r="R80" s="51"/>
      <c r="S80" s="51"/>
    </row>
    <row r="81" spans="12:19" x14ac:dyDescent="0.25">
      <c r="L81" s="51"/>
      <c r="M81" s="51"/>
      <c r="N81" s="51">
        <v>79</v>
      </c>
      <c r="O81" s="51">
        <v>200</v>
      </c>
      <c r="P81" s="51">
        <v>320</v>
      </c>
      <c r="Q81" s="51"/>
      <c r="R81" s="51"/>
      <c r="S81" s="51"/>
    </row>
    <row r="82" spans="12:19" x14ac:dyDescent="0.25">
      <c r="L82" s="51"/>
      <c r="M82" s="51"/>
      <c r="N82" s="51">
        <v>80</v>
      </c>
      <c r="O82" s="51">
        <v>200</v>
      </c>
      <c r="P82" s="51">
        <v>320</v>
      </c>
      <c r="Q82" s="51"/>
      <c r="R82" s="51"/>
      <c r="S82" s="51"/>
    </row>
    <row r="83" spans="12:19" x14ac:dyDescent="0.25">
      <c r="L83" s="51"/>
      <c r="M83" s="51"/>
      <c r="N83" s="51">
        <v>81</v>
      </c>
      <c r="O83" s="51">
        <v>200</v>
      </c>
      <c r="P83" s="51">
        <v>320</v>
      </c>
      <c r="Q83" s="51"/>
      <c r="R83" s="51"/>
      <c r="S83" s="51"/>
    </row>
    <row r="84" spans="12:19" x14ac:dyDescent="0.25">
      <c r="L84" s="51"/>
      <c r="M84" s="51"/>
      <c r="N84" s="51">
        <v>82</v>
      </c>
      <c r="O84" s="51">
        <v>200</v>
      </c>
      <c r="P84" s="51">
        <v>320</v>
      </c>
      <c r="Q84" s="51"/>
      <c r="R84" s="51"/>
      <c r="S84" s="51"/>
    </row>
    <row r="85" spans="12:19" x14ac:dyDescent="0.25">
      <c r="L85" s="51"/>
      <c r="M85" s="51"/>
      <c r="N85" s="51">
        <v>83</v>
      </c>
      <c r="O85" s="51">
        <v>200</v>
      </c>
      <c r="P85" s="51">
        <v>320</v>
      </c>
      <c r="Q85" s="51"/>
      <c r="R85" s="51"/>
      <c r="S85" s="51"/>
    </row>
    <row r="86" spans="12:19" x14ac:dyDescent="0.25">
      <c r="L86" s="51"/>
      <c r="M86" s="51"/>
      <c r="N86" s="51">
        <v>84</v>
      </c>
      <c r="O86" s="51">
        <v>200</v>
      </c>
      <c r="P86" s="51">
        <v>320</v>
      </c>
      <c r="Q86" s="51"/>
      <c r="R86" s="51"/>
      <c r="S86" s="51"/>
    </row>
    <row r="87" spans="12:19" x14ac:dyDescent="0.25">
      <c r="L87" s="51"/>
      <c r="M87" s="51"/>
      <c r="N87" s="51">
        <v>85</v>
      </c>
      <c r="O87" s="51">
        <v>200</v>
      </c>
      <c r="P87" s="51">
        <v>320</v>
      </c>
      <c r="Q87" s="51"/>
      <c r="R87" s="51"/>
      <c r="S87" s="51"/>
    </row>
    <row r="88" spans="12:19" x14ac:dyDescent="0.25">
      <c r="L88" s="51"/>
      <c r="M88" s="51"/>
      <c r="N88" s="51">
        <v>86</v>
      </c>
      <c r="O88" s="51">
        <v>200</v>
      </c>
      <c r="P88" s="51">
        <v>320</v>
      </c>
      <c r="Q88" s="51"/>
      <c r="R88" s="51"/>
      <c r="S88" s="51"/>
    </row>
    <row r="89" spans="12:19" x14ac:dyDescent="0.25">
      <c r="L89" s="51"/>
      <c r="M89" s="51"/>
      <c r="N89" s="51">
        <v>87</v>
      </c>
      <c r="O89" s="51">
        <v>200</v>
      </c>
      <c r="P89" s="51">
        <v>320</v>
      </c>
      <c r="Q89" s="51"/>
      <c r="R89" s="51"/>
      <c r="S89" s="51"/>
    </row>
    <row r="90" spans="12:19" x14ac:dyDescent="0.25">
      <c r="L90" s="51"/>
      <c r="M90" s="51"/>
      <c r="N90" s="51">
        <v>88</v>
      </c>
      <c r="O90" s="51">
        <v>200</v>
      </c>
      <c r="P90" s="51">
        <v>320</v>
      </c>
      <c r="Q90" s="51"/>
      <c r="R90" s="51"/>
      <c r="S90" s="51"/>
    </row>
    <row r="91" spans="12:19" x14ac:dyDescent="0.25">
      <c r="L91" s="51"/>
      <c r="M91" s="51"/>
      <c r="N91" s="51">
        <v>89</v>
      </c>
      <c r="O91" s="51">
        <v>200</v>
      </c>
      <c r="P91" s="51">
        <v>320</v>
      </c>
      <c r="Q91" s="51"/>
      <c r="R91" s="51"/>
      <c r="S91" s="51"/>
    </row>
    <row r="92" spans="12:19" x14ac:dyDescent="0.25">
      <c r="L92" s="51"/>
      <c r="M92" s="51"/>
      <c r="N92" s="51">
        <v>90</v>
      </c>
      <c r="O92" s="51">
        <v>200</v>
      </c>
      <c r="P92" s="51">
        <v>320</v>
      </c>
      <c r="Q92" s="51"/>
      <c r="R92" s="51"/>
      <c r="S92" s="51"/>
    </row>
    <row r="93" spans="12:19" x14ac:dyDescent="0.25">
      <c r="L93" s="51"/>
      <c r="M93" s="51"/>
      <c r="N93" s="51">
        <v>91</v>
      </c>
      <c r="O93" s="51">
        <v>200</v>
      </c>
      <c r="P93" s="51">
        <v>320</v>
      </c>
      <c r="Q93" s="51"/>
      <c r="R93" s="51"/>
      <c r="S93" s="51"/>
    </row>
    <row r="94" spans="12:19" x14ac:dyDescent="0.25">
      <c r="L94" s="51"/>
      <c r="M94" s="51"/>
      <c r="N94" s="51">
        <v>92</v>
      </c>
      <c r="O94" s="51">
        <v>200</v>
      </c>
      <c r="P94" s="51">
        <v>320</v>
      </c>
      <c r="Q94" s="51"/>
      <c r="R94" s="51"/>
      <c r="S94" s="51"/>
    </row>
    <row r="95" spans="12:19" x14ac:dyDescent="0.25">
      <c r="L95" s="51"/>
      <c r="M95" s="51"/>
      <c r="N95" s="51">
        <v>93</v>
      </c>
      <c r="O95" s="51">
        <v>200</v>
      </c>
      <c r="P95" s="51">
        <v>320</v>
      </c>
      <c r="Q95" s="51"/>
      <c r="R95" s="51"/>
      <c r="S95" s="51"/>
    </row>
    <row r="96" spans="12:19" x14ac:dyDescent="0.25">
      <c r="L96" s="51"/>
      <c r="M96" s="51"/>
      <c r="N96" s="51">
        <v>94</v>
      </c>
      <c r="O96" s="51">
        <v>200</v>
      </c>
      <c r="P96" s="51">
        <v>320</v>
      </c>
      <c r="Q96" s="51"/>
      <c r="R96" s="51"/>
      <c r="S96" s="51"/>
    </row>
    <row r="97" spans="12:19" x14ac:dyDescent="0.25">
      <c r="L97" s="51"/>
      <c r="M97" s="51"/>
      <c r="N97" s="51">
        <v>95</v>
      </c>
      <c r="O97" s="51">
        <v>200</v>
      </c>
      <c r="P97" s="51">
        <v>320</v>
      </c>
      <c r="Q97" s="51"/>
      <c r="R97" s="51"/>
      <c r="S97" s="51"/>
    </row>
    <row r="98" spans="12:19" x14ac:dyDescent="0.25">
      <c r="L98" s="51"/>
      <c r="M98" s="51"/>
      <c r="N98" s="51">
        <v>96</v>
      </c>
      <c r="O98" s="51">
        <v>200</v>
      </c>
      <c r="P98" s="51">
        <v>320</v>
      </c>
      <c r="Q98" s="51"/>
      <c r="R98" s="51"/>
      <c r="S98" s="51"/>
    </row>
    <row r="99" spans="12:19" x14ac:dyDescent="0.25">
      <c r="L99" s="51"/>
      <c r="M99" s="51"/>
      <c r="N99" s="51">
        <v>97</v>
      </c>
      <c r="O99" s="51">
        <v>200</v>
      </c>
      <c r="P99" s="51">
        <v>320</v>
      </c>
      <c r="Q99" s="51"/>
      <c r="R99" s="51"/>
      <c r="S99" s="51"/>
    </row>
    <row r="100" spans="12:19" x14ac:dyDescent="0.25">
      <c r="L100" s="51"/>
      <c r="M100" s="51"/>
      <c r="N100" s="51">
        <v>98</v>
      </c>
      <c r="O100" s="51">
        <v>200</v>
      </c>
      <c r="P100" s="51">
        <v>320</v>
      </c>
      <c r="Q100" s="51"/>
      <c r="R100" s="51"/>
      <c r="S100" s="51"/>
    </row>
    <row r="101" spans="12:19" x14ac:dyDescent="0.25">
      <c r="L101" s="51"/>
      <c r="M101" s="51"/>
      <c r="N101" s="51">
        <v>99</v>
      </c>
      <c r="O101" s="51">
        <v>200</v>
      </c>
      <c r="P101" s="51">
        <v>320</v>
      </c>
      <c r="Q101" s="51"/>
      <c r="R101" s="51"/>
      <c r="S101" s="51"/>
    </row>
    <row r="102" spans="12:19" x14ac:dyDescent="0.25">
      <c r="L102" s="51"/>
      <c r="M102" s="51"/>
      <c r="N102" s="51">
        <v>100</v>
      </c>
      <c r="O102" s="51">
        <v>200</v>
      </c>
      <c r="P102" s="51">
        <v>320</v>
      </c>
      <c r="Q102" s="51"/>
      <c r="R102" s="51"/>
      <c r="S102" s="51"/>
    </row>
    <row r="103" spans="12:19" x14ac:dyDescent="0.25">
      <c r="L103" s="51"/>
      <c r="M103" s="51"/>
      <c r="N103" s="51">
        <v>101</v>
      </c>
      <c r="O103" s="51">
        <v>200</v>
      </c>
      <c r="P103" s="51">
        <v>320</v>
      </c>
      <c r="Q103" s="51"/>
      <c r="R103" s="51"/>
      <c r="S103" s="51"/>
    </row>
    <row r="104" spans="12:19" x14ac:dyDescent="0.25">
      <c r="L104" s="51"/>
      <c r="M104" s="51"/>
      <c r="N104" s="51">
        <v>102</v>
      </c>
      <c r="O104" s="51">
        <v>200</v>
      </c>
      <c r="P104" s="51">
        <v>320</v>
      </c>
      <c r="Q104" s="51"/>
      <c r="R104" s="51"/>
      <c r="S104" s="51"/>
    </row>
    <row r="105" spans="12:19" x14ac:dyDescent="0.25">
      <c r="L105" s="51"/>
      <c r="M105" s="51"/>
      <c r="N105" s="51">
        <v>103</v>
      </c>
      <c r="O105" s="51">
        <v>200</v>
      </c>
      <c r="P105" s="51">
        <v>320</v>
      </c>
      <c r="Q105" s="51"/>
      <c r="R105" s="51"/>
      <c r="S105" s="51"/>
    </row>
    <row r="106" spans="12:19" x14ac:dyDescent="0.25">
      <c r="L106" s="51"/>
      <c r="M106" s="51"/>
      <c r="N106" s="51">
        <v>104</v>
      </c>
      <c r="O106" s="51">
        <v>200</v>
      </c>
      <c r="P106" s="51">
        <v>320</v>
      </c>
      <c r="Q106" s="51"/>
      <c r="R106" s="51"/>
      <c r="S106" s="51"/>
    </row>
    <row r="107" spans="12:19" x14ac:dyDescent="0.25">
      <c r="L107" s="51"/>
      <c r="M107" s="51"/>
      <c r="N107" s="51">
        <v>105</v>
      </c>
      <c r="O107" s="51">
        <v>200</v>
      </c>
      <c r="P107" s="51">
        <v>320</v>
      </c>
      <c r="Q107" s="51"/>
      <c r="R107" s="51"/>
      <c r="S107" s="51"/>
    </row>
    <row r="108" spans="12:19" x14ac:dyDescent="0.25">
      <c r="L108" s="51"/>
      <c r="M108" s="51"/>
      <c r="N108" s="51">
        <v>106</v>
      </c>
      <c r="O108" s="51">
        <v>200</v>
      </c>
      <c r="P108" s="51">
        <v>320</v>
      </c>
      <c r="Q108" s="51"/>
      <c r="R108" s="51"/>
      <c r="S108" s="51"/>
    </row>
    <row r="109" spans="12:19" x14ac:dyDescent="0.25">
      <c r="L109" s="51"/>
      <c r="M109" s="51"/>
      <c r="N109" s="51">
        <v>107</v>
      </c>
      <c r="O109" s="51">
        <v>200</v>
      </c>
      <c r="P109" s="51">
        <v>320</v>
      </c>
      <c r="Q109" s="51"/>
      <c r="R109" s="51"/>
      <c r="S109" s="51"/>
    </row>
    <row r="110" spans="12:19" x14ac:dyDescent="0.25">
      <c r="L110" s="51"/>
      <c r="M110" s="51"/>
      <c r="N110" s="51">
        <v>108</v>
      </c>
      <c r="O110" s="51">
        <v>250</v>
      </c>
      <c r="P110" s="51">
        <v>380</v>
      </c>
      <c r="Q110" s="51"/>
      <c r="R110" s="51"/>
      <c r="S110" s="51"/>
    </row>
    <row r="111" spans="12:19" x14ac:dyDescent="0.25">
      <c r="L111" s="51"/>
      <c r="M111" s="51"/>
      <c r="N111" s="51">
        <v>109</v>
      </c>
      <c r="O111" s="51">
        <v>250</v>
      </c>
      <c r="P111" s="51">
        <v>380</v>
      </c>
      <c r="Q111" s="51"/>
      <c r="R111" s="51"/>
      <c r="S111" s="51"/>
    </row>
    <row r="112" spans="12:19" x14ac:dyDescent="0.25">
      <c r="L112" s="51"/>
      <c r="M112" s="51"/>
      <c r="N112" s="51">
        <v>110</v>
      </c>
      <c r="O112" s="51">
        <v>250</v>
      </c>
      <c r="P112" s="51">
        <v>380</v>
      </c>
      <c r="Q112" s="51"/>
      <c r="R112" s="51"/>
      <c r="S112" s="51"/>
    </row>
    <row r="113" spans="12:19" x14ac:dyDescent="0.25">
      <c r="L113" s="51"/>
      <c r="M113" s="51"/>
      <c r="N113" s="51">
        <v>111</v>
      </c>
      <c r="O113" s="51">
        <v>250</v>
      </c>
      <c r="P113" s="51">
        <v>380</v>
      </c>
      <c r="Q113" s="51"/>
      <c r="R113" s="51"/>
      <c r="S113" s="51"/>
    </row>
    <row r="114" spans="12:19" x14ac:dyDescent="0.25">
      <c r="L114" s="51"/>
      <c r="M114" s="51"/>
      <c r="N114" s="51">
        <v>112</v>
      </c>
      <c r="O114" s="51">
        <v>250</v>
      </c>
      <c r="P114" s="51">
        <v>380</v>
      </c>
      <c r="Q114" s="51"/>
      <c r="R114" s="51"/>
      <c r="S114" s="51"/>
    </row>
    <row r="115" spans="12:19" x14ac:dyDescent="0.25">
      <c r="L115" s="51"/>
      <c r="M115" s="51"/>
      <c r="N115" s="51">
        <v>113</v>
      </c>
      <c r="O115" s="51">
        <v>250</v>
      </c>
      <c r="P115" s="51">
        <v>380</v>
      </c>
      <c r="Q115" s="51"/>
      <c r="R115" s="51"/>
      <c r="S115" s="51"/>
    </row>
    <row r="116" spans="12:19" x14ac:dyDescent="0.25">
      <c r="L116" s="51"/>
      <c r="M116" s="51"/>
      <c r="N116" s="51">
        <v>114</v>
      </c>
      <c r="O116" s="51">
        <v>250</v>
      </c>
      <c r="P116" s="51">
        <v>380</v>
      </c>
      <c r="Q116" s="51"/>
      <c r="R116" s="51"/>
      <c r="S116" s="51"/>
    </row>
    <row r="117" spans="12:19" x14ac:dyDescent="0.25">
      <c r="L117" s="51"/>
      <c r="M117" s="51"/>
      <c r="N117" s="51">
        <v>115</v>
      </c>
      <c r="O117" s="51">
        <v>250</v>
      </c>
      <c r="P117" s="51">
        <v>380</v>
      </c>
      <c r="Q117" s="51"/>
      <c r="R117" s="51"/>
      <c r="S117" s="51"/>
    </row>
    <row r="118" spans="12:19" x14ac:dyDescent="0.25">
      <c r="L118" s="51"/>
      <c r="M118" s="51"/>
      <c r="N118" s="51">
        <v>116</v>
      </c>
      <c r="O118" s="51">
        <v>250</v>
      </c>
      <c r="P118" s="51">
        <v>380</v>
      </c>
      <c r="Q118" s="51"/>
      <c r="R118" s="51"/>
      <c r="S118" s="51"/>
    </row>
    <row r="119" spans="12:19" x14ac:dyDescent="0.25">
      <c r="L119" s="51"/>
      <c r="M119" s="51"/>
      <c r="N119" s="51">
        <v>117</v>
      </c>
      <c r="O119" s="51">
        <v>250</v>
      </c>
      <c r="P119" s="51">
        <v>380</v>
      </c>
      <c r="Q119" s="51"/>
      <c r="R119" s="51"/>
      <c r="S119" s="51"/>
    </row>
    <row r="120" spans="12:19" x14ac:dyDescent="0.25">
      <c r="L120" s="51"/>
      <c r="M120" s="51"/>
      <c r="N120" s="51">
        <v>118</v>
      </c>
      <c r="O120" s="51">
        <v>250</v>
      </c>
      <c r="P120" s="51">
        <v>380</v>
      </c>
      <c r="Q120" s="51"/>
      <c r="R120" s="51"/>
      <c r="S120" s="51"/>
    </row>
    <row r="121" spans="12:19" x14ac:dyDescent="0.25">
      <c r="L121" s="51"/>
      <c r="M121" s="51"/>
      <c r="N121" s="51">
        <v>119</v>
      </c>
      <c r="O121" s="51">
        <v>250</v>
      </c>
      <c r="P121" s="51">
        <v>380</v>
      </c>
      <c r="Q121" s="51"/>
      <c r="R121" s="51"/>
      <c r="S121" s="51"/>
    </row>
    <row r="122" spans="12:19" x14ac:dyDescent="0.25">
      <c r="L122" s="51"/>
      <c r="M122" s="51"/>
      <c r="N122" s="51">
        <v>120</v>
      </c>
      <c r="O122" s="51">
        <v>250</v>
      </c>
      <c r="P122" s="51">
        <v>380</v>
      </c>
      <c r="Q122" s="51"/>
      <c r="R122" s="51"/>
      <c r="S122" s="51"/>
    </row>
    <row r="123" spans="12:19" x14ac:dyDescent="0.25">
      <c r="L123" s="51"/>
      <c r="M123" s="51"/>
      <c r="N123" s="51">
        <v>121</v>
      </c>
      <c r="O123" s="51">
        <v>250</v>
      </c>
      <c r="P123" s="51">
        <v>380</v>
      </c>
      <c r="Q123" s="51"/>
      <c r="R123" s="51"/>
      <c r="S123" s="51"/>
    </row>
    <row r="124" spans="12:19" x14ac:dyDescent="0.25">
      <c r="L124" s="51"/>
      <c r="M124" s="51"/>
      <c r="N124" s="51">
        <v>122</v>
      </c>
      <c r="O124" s="51">
        <v>250</v>
      </c>
      <c r="P124" s="51">
        <v>380</v>
      </c>
      <c r="Q124" s="51"/>
      <c r="R124" s="51"/>
      <c r="S124" s="51"/>
    </row>
    <row r="125" spans="12:19" x14ac:dyDescent="0.25">
      <c r="L125" s="51"/>
      <c r="M125" s="51"/>
      <c r="N125" s="51">
        <v>123</v>
      </c>
      <c r="O125" s="51">
        <v>250</v>
      </c>
      <c r="P125" s="51">
        <v>380</v>
      </c>
      <c r="Q125" s="51"/>
      <c r="R125" s="51"/>
      <c r="S125" s="51"/>
    </row>
    <row r="126" spans="12:19" x14ac:dyDescent="0.25">
      <c r="L126" s="51"/>
      <c r="M126" s="51"/>
      <c r="N126" s="51">
        <v>124</v>
      </c>
      <c r="O126" s="51">
        <v>250</v>
      </c>
      <c r="P126" s="51">
        <v>380</v>
      </c>
      <c r="Q126" s="51"/>
      <c r="R126" s="51"/>
      <c r="S126" s="51"/>
    </row>
    <row r="127" spans="12:19" x14ac:dyDescent="0.25">
      <c r="L127" s="51"/>
      <c r="M127" s="51"/>
      <c r="N127" s="51">
        <v>125</v>
      </c>
      <c r="O127" s="51">
        <v>250</v>
      </c>
      <c r="P127" s="51">
        <v>380</v>
      </c>
      <c r="Q127" s="51"/>
      <c r="R127" s="51"/>
      <c r="S127" s="51"/>
    </row>
    <row r="128" spans="12:19" x14ac:dyDescent="0.25">
      <c r="L128" s="51"/>
      <c r="M128" s="51"/>
      <c r="N128" s="51">
        <v>126</v>
      </c>
      <c r="O128" s="51">
        <v>250</v>
      </c>
      <c r="P128" s="51">
        <v>380</v>
      </c>
      <c r="Q128" s="51"/>
      <c r="R128" s="51"/>
      <c r="S128" s="51"/>
    </row>
    <row r="129" spans="12:19" x14ac:dyDescent="0.25">
      <c r="L129" s="51"/>
      <c r="M129" s="51"/>
      <c r="N129" s="51">
        <v>127</v>
      </c>
      <c r="O129" s="51">
        <v>250</v>
      </c>
      <c r="P129" s="51">
        <v>380</v>
      </c>
      <c r="Q129" s="51"/>
      <c r="R129" s="51"/>
      <c r="S129" s="51"/>
    </row>
    <row r="130" spans="12:19" x14ac:dyDescent="0.25">
      <c r="L130" s="51"/>
      <c r="M130" s="51"/>
      <c r="N130" s="51">
        <v>128</v>
      </c>
      <c r="O130" s="51">
        <v>250</v>
      </c>
      <c r="P130" s="51">
        <v>380</v>
      </c>
      <c r="Q130" s="51"/>
      <c r="R130" s="51"/>
      <c r="S130" s="51"/>
    </row>
    <row r="131" spans="12:19" x14ac:dyDescent="0.25">
      <c r="L131" s="51"/>
      <c r="M131" s="51"/>
      <c r="N131" s="51">
        <v>129</v>
      </c>
      <c r="O131" s="51">
        <v>250</v>
      </c>
      <c r="P131" s="51">
        <v>380</v>
      </c>
      <c r="Q131" s="51"/>
      <c r="R131" s="51"/>
      <c r="S131" s="51"/>
    </row>
    <row r="132" spans="12:19" x14ac:dyDescent="0.25">
      <c r="L132" s="51"/>
      <c r="M132" s="51"/>
      <c r="N132" s="51">
        <v>130</v>
      </c>
      <c r="O132" s="51">
        <v>250</v>
      </c>
      <c r="P132" s="51">
        <v>380</v>
      </c>
      <c r="Q132" s="51"/>
      <c r="R132" s="51"/>
      <c r="S132" s="51"/>
    </row>
    <row r="133" spans="12:19" x14ac:dyDescent="0.25">
      <c r="L133" s="51"/>
      <c r="M133" s="51"/>
      <c r="N133" s="51">
        <v>131</v>
      </c>
      <c r="O133" s="51">
        <v>250</v>
      </c>
      <c r="P133" s="51">
        <v>380</v>
      </c>
      <c r="Q133" s="51"/>
      <c r="R133" s="51"/>
      <c r="S133" s="51"/>
    </row>
    <row r="134" spans="12:19" x14ac:dyDescent="0.25">
      <c r="L134" s="51"/>
      <c r="M134" s="51"/>
      <c r="N134" s="51">
        <v>132</v>
      </c>
      <c r="O134" s="51">
        <v>250</v>
      </c>
      <c r="P134" s="51">
        <v>380</v>
      </c>
      <c r="Q134" s="51"/>
      <c r="R134" s="51"/>
      <c r="S134" s="51"/>
    </row>
    <row r="135" spans="12:19" x14ac:dyDescent="0.25">
      <c r="L135" s="51"/>
      <c r="M135" s="51"/>
      <c r="N135" s="51">
        <v>133</v>
      </c>
      <c r="O135" s="51">
        <v>250</v>
      </c>
      <c r="P135" s="51">
        <v>380</v>
      </c>
      <c r="Q135" s="51"/>
      <c r="R135" s="51"/>
      <c r="S135" s="51"/>
    </row>
    <row r="136" spans="12:19" x14ac:dyDescent="0.25">
      <c r="L136" s="51"/>
      <c r="M136" s="51"/>
      <c r="N136" s="51">
        <v>134</v>
      </c>
      <c r="O136" s="51">
        <v>250</v>
      </c>
      <c r="P136" s="51">
        <v>380</v>
      </c>
      <c r="Q136" s="51"/>
      <c r="R136" s="51"/>
      <c r="S136" s="51"/>
    </row>
    <row r="137" spans="12:19" x14ac:dyDescent="0.25">
      <c r="L137" s="51"/>
      <c r="M137" s="51"/>
      <c r="N137" s="51">
        <v>135</v>
      </c>
      <c r="O137" s="51">
        <v>250</v>
      </c>
      <c r="P137" s="51">
        <v>380</v>
      </c>
      <c r="Q137" s="51"/>
      <c r="R137" s="51"/>
      <c r="S137" s="51"/>
    </row>
    <row r="138" spans="12:19" x14ac:dyDescent="0.25">
      <c r="L138" s="51"/>
      <c r="M138" s="51"/>
      <c r="N138" s="51">
        <v>136</v>
      </c>
      <c r="O138" s="51">
        <v>250</v>
      </c>
      <c r="P138" s="51">
        <v>380</v>
      </c>
      <c r="Q138" s="51"/>
      <c r="R138" s="51"/>
      <c r="S138" s="51"/>
    </row>
    <row r="139" spans="12:19" x14ac:dyDescent="0.25">
      <c r="L139" s="51"/>
      <c r="M139" s="51"/>
      <c r="N139" s="51">
        <v>137</v>
      </c>
      <c r="O139" s="51">
        <v>250</v>
      </c>
      <c r="P139" s="51">
        <v>380</v>
      </c>
      <c r="Q139" s="51"/>
      <c r="R139" s="51"/>
      <c r="S139" s="51"/>
    </row>
    <row r="140" spans="12:19" x14ac:dyDescent="0.25">
      <c r="L140" s="51"/>
      <c r="M140" s="51"/>
      <c r="N140" s="51">
        <v>138</v>
      </c>
      <c r="O140" s="51">
        <v>250</v>
      </c>
      <c r="P140" s="51">
        <v>380</v>
      </c>
      <c r="Q140" s="51"/>
      <c r="R140" s="51"/>
      <c r="S140" s="51"/>
    </row>
    <row r="141" spans="12:19" x14ac:dyDescent="0.25">
      <c r="L141" s="51"/>
      <c r="M141" s="51"/>
      <c r="N141" s="51">
        <v>139</v>
      </c>
      <c r="O141" s="51">
        <v>250</v>
      </c>
      <c r="P141" s="51">
        <v>380</v>
      </c>
      <c r="Q141" s="51"/>
      <c r="R141" s="51"/>
      <c r="S141" s="51"/>
    </row>
    <row r="142" spans="12:19" x14ac:dyDescent="0.25">
      <c r="L142" s="51"/>
      <c r="M142" s="51"/>
      <c r="N142" s="51">
        <v>140</v>
      </c>
      <c r="O142" s="51">
        <v>250</v>
      </c>
      <c r="P142" s="51">
        <v>380</v>
      </c>
      <c r="Q142" s="51"/>
      <c r="R142" s="51"/>
      <c r="S142" s="51"/>
    </row>
    <row r="143" spans="12:19" x14ac:dyDescent="0.25">
      <c r="L143" s="51"/>
      <c r="M143" s="51"/>
      <c r="N143" s="51">
        <v>141</v>
      </c>
      <c r="O143" s="51">
        <v>250</v>
      </c>
      <c r="P143" s="51">
        <v>380</v>
      </c>
      <c r="Q143" s="51"/>
      <c r="R143" s="51"/>
      <c r="S143" s="51"/>
    </row>
    <row r="144" spans="12:19" x14ac:dyDescent="0.25">
      <c r="L144" s="51"/>
      <c r="M144" s="51"/>
      <c r="N144" s="51">
        <v>142</v>
      </c>
      <c r="O144" s="51">
        <v>250</v>
      </c>
      <c r="P144" s="51">
        <v>380</v>
      </c>
      <c r="Q144" s="51"/>
      <c r="R144" s="51"/>
      <c r="S144" s="51"/>
    </row>
    <row r="145" spans="12:19" x14ac:dyDescent="0.25">
      <c r="L145" s="51"/>
      <c r="M145" s="51"/>
      <c r="N145" s="51">
        <v>143</v>
      </c>
      <c r="O145" s="51">
        <v>250</v>
      </c>
      <c r="P145" s="51">
        <v>380</v>
      </c>
      <c r="Q145" s="51"/>
      <c r="R145" s="51"/>
      <c r="S145" s="51"/>
    </row>
    <row r="146" spans="12:19" x14ac:dyDescent="0.25">
      <c r="L146" s="51"/>
      <c r="M146" s="51"/>
      <c r="N146" s="51">
        <v>144</v>
      </c>
      <c r="O146" s="51">
        <v>250</v>
      </c>
      <c r="P146" s="51">
        <v>380</v>
      </c>
      <c r="Q146" s="51"/>
      <c r="R146" s="51"/>
      <c r="S146" s="51"/>
    </row>
    <row r="147" spans="12:19" x14ac:dyDescent="0.25">
      <c r="L147" s="51"/>
      <c r="M147" s="51"/>
      <c r="N147" s="51">
        <v>145</v>
      </c>
      <c r="O147" s="51">
        <v>250</v>
      </c>
      <c r="P147" s="51">
        <v>380</v>
      </c>
      <c r="Q147" s="51"/>
      <c r="R147" s="51"/>
      <c r="S147" s="51"/>
    </row>
    <row r="148" spans="12:19" x14ac:dyDescent="0.25">
      <c r="L148" s="51"/>
      <c r="M148" s="51"/>
      <c r="N148" s="51">
        <v>146</v>
      </c>
      <c r="O148" s="51">
        <v>250</v>
      </c>
      <c r="P148" s="51">
        <v>380</v>
      </c>
      <c r="Q148" s="51"/>
      <c r="R148" s="51"/>
      <c r="S148" s="51"/>
    </row>
    <row r="149" spans="12:19" x14ac:dyDescent="0.25">
      <c r="L149" s="51"/>
      <c r="M149" s="51"/>
      <c r="N149" s="51">
        <v>147</v>
      </c>
      <c r="O149" s="51">
        <v>250</v>
      </c>
      <c r="P149" s="51">
        <v>380</v>
      </c>
      <c r="Q149" s="51"/>
      <c r="R149" s="51"/>
      <c r="S149" s="51"/>
    </row>
    <row r="150" spans="12:19" x14ac:dyDescent="0.25">
      <c r="L150" s="51"/>
      <c r="M150" s="51"/>
      <c r="N150" s="51">
        <v>148</v>
      </c>
      <c r="O150" s="51">
        <v>250</v>
      </c>
      <c r="P150" s="51">
        <v>380</v>
      </c>
      <c r="Q150" s="51"/>
      <c r="R150" s="51"/>
      <c r="S150" s="51"/>
    </row>
    <row r="151" spans="12:19" x14ac:dyDescent="0.25">
      <c r="L151" s="51"/>
      <c r="M151" s="51"/>
      <c r="N151" s="51">
        <v>149</v>
      </c>
      <c r="O151" s="51">
        <v>250</v>
      </c>
      <c r="P151" s="51">
        <v>380</v>
      </c>
      <c r="Q151" s="51"/>
      <c r="R151" s="51"/>
      <c r="S151" s="51"/>
    </row>
    <row r="152" spans="12:19" x14ac:dyDescent="0.25">
      <c r="L152" s="51"/>
      <c r="M152" s="51"/>
      <c r="N152" s="51">
        <v>150</v>
      </c>
      <c r="O152" s="51">
        <v>250</v>
      </c>
      <c r="P152" s="51">
        <v>380</v>
      </c>
      <c r="Q152" s="51"/>
      <c r="R152" s="51"/>
      <c r="S152" s="51"/>
    </row>
    <row r="153" spans="12:19" x14ac:dyDescent="0.25">
      <c r="L153" s="51"/>
      <c r="M153" s="51"/>
      <c r="N153" s="51">
        <v>151</v>
      </c>
      <c r="O153" s="51">
        <v>250</v>
      </c>
      <c r="P153" s="51">
        <v>380</v>
      </c>
      <c r="Q153" s="51"/>
      <c r="R153" s="51"/>
      <c r="S153" s="51"/>
    </row>
    <row r="154" spans="12:19" x14ac:dyDescent="0.25">
      <c r="L154" s="51"/>
      <c r="M154" s="51"/>
      <c r="N154" s="51">
        <v>152</v>
      </c>
      <c r="O154" s="51">
        <v>250</v>
      </c>
      <c r="P154" s="51">
        <v>380</v>
      </c>
      <c r="Q154" s="51"/>
      <c r="R154" s="51"/>
      <c r="S154" s="51"/>
    </row>
    <row r="155" spans="12:19" x14ac:dyDescent="0.25">
      <c r="L155" s="51"/>
      <c r="M155" s="51"/>
      <c r="N155" s="51">
        <v>153</v>
      </c>
      <c r="O155" s="51">
        <v>250</v>
      </c>
      <c r="P155" s="51">
        <v>380</v>
      </c>
      <c r="Q155" s="51"/>
      <c r="R155" s="51"/>
      <c r="S155" s="51"/>
    </row>
    <row r="156" spans="12:19" x14ac:dyDescent="0.25">
      <c r="L156" s="51"/>
      <c r="M156" s="51"/>
      <c r="N156" s="51">
        <v>154</v>
      </c>
      <c r="O156" s="51">
        <v>250</v>
      </c>
      <c r="P156" s="51">
        <v>380</v>
      </c>
      <c r="Q156" s="51"/>
      <c r="R156" s="51"/>
      <c r="S156" s="51"/>
    </row>
    <row r="157" spans="12:19" x14ac:dyDescent="0.25">
      <c r="L157" s="51"/>
      <c r="M157" s="51"/>
      <c r="N157" s="51">
        <v>155</v>
      </c>
      <c r="O157" s="51">
        <v>250</v>
      </c>
      <c r="P157" s="51">
        <v>380</v>
      </c>
      <c r="Q157" s="51"/>
      <c r="R157" s="51"/>
      <c r="S157" s="51"/>
    </row>
    <row r="158" spans="12:19" x14ac:dyDescent="0.25">
      <c r="L158" s="51"/>
      <c r="M158" s="51"/>
      <c r="N158" s="51">
        <v>156</v>
      </c>
      <c r="O158" s="51">
        <v>250</v>
      </c>
      <c r="P158" s="51">
        <v>380</v>
      </c>
      <c r="Q158" s="51"/>
      <c r="R158" s="51"/>
      <c r="S158" s="51"/>
    </row>
    <row r="159" spans="12:19" x14ac:dyDescent="0.25">
      <c r="L159" s="51"/>
      <c r="M159" s="51"/>
      <c r="N159" s="51">
        <v>157</v>
      </c>
      <c r="O159" s="51">
        <v>250</v>
      </c>
      <c r="P159" s="51">
        <v>380</v>
      </c>
      <c r="Q159" s="51"/>
      <c r="R159" s="51"/>
      <c r="S159" s="51"/>
    </row>
    <row r="160" spans="12:19" x14ac:dyDescent="0.25">
      <c r="L160" s="51"/>
      <c r="M160" s="51"/>
      <c r="N160" s="51">
        <v>158</v>
      </c>
      <c r="O160" s="51">
        <v>250</v>
      </c>
      <c r="P160" s="51">
        <v>380</v>
      </c>
      <c r="Q160" s="51"/>
      <c r="R160" s="51"/>
      <c r="S160" s="51"/>
    </row>
    <row r="161" spans="8:19" x14ac:dyDescent="0.25">
      <c r="L161" s="51"/>
      <c r="M161" s="51"/>
      <c r="N161" s="51">
        <v>159</v>
      </c>
      <c r="O161" s="51">
        <v>250</v>
      </c>
      <c r="P161" s="51">
        <v>380</v>
      </c>
      <c r="Q161" s="51"/>
      <c r="R161" s="51"/>
      <c r="S161" s="51"/>
    </row>
    <row r="162" spans="8:19" x14ac:dyDescent="0.25">
      <c r="L162" s="51"/>
      <c r="M162" s="51"/>
      <c r="N162" s="51">
        <v>160</v>
      </c>
      <c r="O162" s="51">
        <v>250</v>
      </c>
      <c r="P162" s="51">
        <v>380</v>
      </c>
      <c r="Q162" s="51"/>
      <c r="R162" s="51"/>
      <c r="S162" s="51"/>
    </row>
    <row r="163" spans="8:19" x14ac:dyDescent="0.25">
      <c r="L163" s="51"/>
      <c r="M163" s="51"/>
      <c r="N163" s="51">
        <v>161</v>
      </c>
      <c r="O163" s="51">
        <v>250</v>
      </c>
      <c r="P163" s="51">
        <v>380</v>
      </c>
      <c r="Q163" s="51"/>
      <c r="R163" s="51"/>
      <c r="S163" s="51"/>
    </row>
    <row r="164" spans="8:19" x14ac:dyDescent="0.25">
      <c r="L164" s="51"/>
      <c r="M164" s="51"/>
      <c r="N164" s="51">
        <v>162</v>
      </c>
      <c r="O164" s="51">
        <v>250</v>
      </c>
      <c r="P164" s="51">
        <v>380</v>
      </c>
      <c r="Q164" s="51"/>
      <c r="R164" s="51"/>
      <c r="S164" s="51"/>
    </row>
    <row r="165" spans="8:19" x14ac:dyDescent="0.25">
      <c r="L165" s="51"/>
      <c r="M165" s="51"/>
      <c r="N165" s="51">
        <v>163</v>
      </c>
      <c r="O165" s="51">
        <v>250</v>
      </c>
      <c r="P165" s="51">
        <v>380</v>
      </c>
      <c r="Q165" s="51"/>
      <c r="R165" s="51"/>
      <c r="S165" s="51"/>
    </row>
    <row r="166" spans="8:19" x14ac:dyDescent="0.25">
      <c r="L166" s="51"/>
      <c r="M166" s="51"/>
      <c r="N166" s="51">
        <v>164</v>
      </c>
      <c r="O166" s="51">
        <v>250</v>
      </c>
      <c r="P166" s="51">
        <v>380</v>
      </c>
      <c r="Q166" s="51"/>
      <c r="R166" s="51"/>
      <c r="S166" s="51"/>
    </row>
    <row r="167" spans="8:19" x14ac:dyDescent="0.25">
      <c r="L167" s="51"/>
      <c r="M167" s="51"/>
      <c r="N167" s="51">
        <v>165</v>
      </c>
      <c r="O167" s="51">
        <v>250</v>
      </c>
      <c r="P167" s="51">
        <v>380</v>
      </c>
      <c r="Q167" s="51"/>
      <c r="R167" s="51"/>
      <c r="S167" s="51"/>
    </row>
    <row r="168" spans="8:19" x14ac:dyDescent="0.25">
      <c r="L168" s="51"/>
      <c r="M168" s="51"/>
      <c r="N168" s="51">
        <v>166</v>
      </c>
      <c r="O168" s="51">
        <v>250</v>
      </c>
      <c r="P168" s="51">
        <v>380</v>
      </c>
      <c r="Q168" s="51"/>
      <c r="R168" s="51"/>
      <c r="S168" s="51"/>
    </row>
    <row r="169" spans="8:19" x14ac:dyDescent="0.25">
      <c r="L169" s="51"/>
      <c r="M169" s="51"/>
      <c r="N169" s="51">
        <v>167</v>
      </c>
      <c r="O169" s="51">
        <v>250</v>
      </c>
      <c r="P169" s="51">
        <v>380</v>
      </c>
      <c r="Q169" s="51"/>
      <c r="R169" s="51"/>
      <c r="S169" s="51"/>
    </row>
    <row r="170" spans="8:19" x14ac:dyDescent="0.25">
      <c r="L170" s="51"/>
      <c r="M170" s="51"/>
      <c r="N170" s="51">
        <v>168</v>
      </c>
      <c r="O170" s="51">
        <v>300</v>
      </c>
      <c r="P170" s="51">
        <v>435</v>
      </c>
      <c r="Q170" s="51"/>
      <c r="R170" s="51"/>
      <c r="S170" s="51"/>
    </row>
    <row r="171" spans="8:19" x14ac:dyDescent="0.25">
      <c r="L171" s="51"/>
      <c r="M171" s="51"/>
      <c r="N171" s="51">
        <v>169</v>
      </c>
      <c r="O171" s="51">
        <v>300</v>
      </c>
      <c r="P171" s="51">
        <v>435</v>
      </c>
      <c r="Q171" s="51"/>
      <c r="R171" s="51"/>
      <c r="S171" s="51"/>
    </row>
    <row r="172" spans="8:19" x14ac:dyDescent="0.25">
      <c r="H172" s="55"/>
      <c r="I172" s="58"/>
      <c r="J172" s="58"/>
      <c r="L172" s="51"/>
      <c r="M172" s="51"/>
      <c r="N172" s="51">
        <v>170</v>
      </c>
      <c r="O172" s="51">
        <v>300</v>
      </c>
      <c r="P172" s="51">
        <v>435</v>
      </c>
      <c r="Q172" s="51"/>
      <c r="R172" s="51"/>
      <c r="S172" s="51"/>
    </row>
    <row r="173" spans="8:19" x14ac:dyDescent="0.25">
      <c r="L173" s="51"/>
      <c r="M173" s="51"/>
      <c r="N173" s="51">
        <v>171</v>
      </c>
      <c r="O173" s="51">
        <v>300</v>
      </c>
      <c r="P173" s="51">
        <v>435</v>
      </c>
      <c r="Q173" s="51"/>
      <c r="R173" s="51"/>
      <c r="S173" s="51"/>
    </row>
    <row r="174" spans="8:19" x14ac:dyDescent="0.25">
      <c r="L174" s="51"/>
      <c r="M174" s="51"/>
      <c r="N174" s="51">
        <v>172</v>
      </c>
      <c r="O174" s="51">
        <v>300</v>
      </c>
      <c r="P174" s="51">
        <v>435</v>
      </c>
      <c r="Q174" s="51"/>
      <c r="R174" s="51"/>
      <c r="S174" s="51"/>
    </row>
    <row r="175" spans="8:19" x14ac:dyDescent="0.25">
      <c r="L175" s="51"/>
      <c r="M175" s="51"/>
      <c r="N175" s="51">
        <v>173</v>
      </c>
      <c r="O175" s="51">
        <v>300</v>
      </c>
      <c r="P175" s="51">
        <v>435</v>
      </c>
      <c r="Q175" s="51"/>
      <c r="R175" s="51"/>
      <c r="S175" s="51"/>
    </row>
    <row r="176" spans="8:19" x14ac:dyDescent="0.25">
      <c r="L176" s="51"/>
      <c r="M176" s="51"/>
      <c r="N176" s="51">
        <v>174</v>
      </c>
      <c r="O176" s="51">
        <v>300</v>
      </c>
      <c r="P176" s="51">
        <v>435</v>
      </c>
      <c r="Q176" s="51"/>
      <c r="R176" s="51"/>
      <c r="S176" s="51"/>
    </row>
    <row r="177" spans="12:19" x14ac:dyDescent="0.25">
      <c r="L177" s="51"/>
      <c r="M177" s="51"/>
      <c r="N177" s="51">
        <v>175</v>
      </c>
      <c r="O177" s="51">
        <v>300</v>
      </c>
      <c r="P177" s="51">
        <v>435</v>
      </c>
      <c r="Q177" s="51"/>
      <c r="R177" s="51"/>
      <c r="S177" s="51"/>
    </row>
    <row r="178" spans="12:19" x14ac:dyDescent="0.25">
      <c r="L178" s="51"/>
      <c r="M178" s="51"/>
      <c r="N178" s="51">
        <v>176</v>
      </c>
      <c r="O178" s="51">
        <v>300</v>
      </c>
      <c r="P178" s="51">
        <v>435</v>
      </c>
      <c r="Q178" s="51"/>
      <c r="R178" s="51"/>
      <c r="S178" s="51"/>
    </row>
    <row r="179" spans="12:19" x14ac:dyDescent="0.25">
      <c r="L179" s="51"/>
      <c r="M179" s="51"/>
      <c r="N179" s="51">
        <v>177</v>
      </c>
      <c r="O179" s="51">
        <v>300</v>
      </c>
      <c r="P179" s="51">
        <v>435</v>
      </c>
      <c r="Q179" s="51"/>
      <c r="R179" s="51"/>
      <c r="S179" s="51"/>
    </row>
    <row r="180" spans="12:19" x14ac:dyDescent="0.25">
      <c r="L180" s="51"/>
      <c r="M180" s="51"/>
      <c r="N180" s="51">
        <v>178</v>
      </c>
      <c r="O180" s="51">
        <v>300</v>
      </c>
      <c r="P180" s="51">
        <v>435</v>
      </c>
      <c r="Q180" s="51"/>
      <c r="R180" s="51"/>
      <c r="S180" s="51"/>
    </row>
    <row r="181" spans="12:19" x14ac:dyDescent="0.25">
      <c r="L181" s="51"/>
      <c r="M181" s="51"/>
      <c r="N181" s="51">
        <v>179</v>
      </c>
      <c r="O181" s="51">
        <v>300</v>
      </c>
      <c r="P181" s="51">
        <v>435</v>
      </c>
      <c r="Q181" s="51"/>
      <c r="R181" s="51"/>
      <c r="S181" s="51"/>
    </row>
    <row r="182" spans="12:19" x14ac:dyDescent="0.25">
      <c r="L182" s="51"/>
      <c r="M182" s="51"/>
      <c r="N182" s="51">
        <v>180</v>
      </c>
      <c r="O182" s="51">
        <v>300</v>
      </c>
      <c r="P182" s="51">
        <v>435</v>
      </c>
      <c r="Q182" s="51"/>
      <c r="R182" s="51"/>
      <c r="S182" s="51"/>
    </row>
    <row r="183" spans="12:19" x14ac:dyDescent="0.25">
      <c r="L183" s="51"/>
      <c r="M183" s="51"/>
      <c r="N183" s="51">
        <v>181</v>
      </c>
      <c r="O183" s="51">
        <v>300</v>
      </c>
      <c r="P183" s="51">
        <v>435</v>
      </c>
      <c r="Q183" s="51"/>
      <c r="R183" s="51"/>
      <c r="S183" s="51"/>
    </row>
    <row r="184" spans="12:19" x14ac:dyDescent="0.25">
      <c r="L184" s="51"/>
      <c r="M184" s="51"/>
      <c r="N184" s="51">
        <v>182</v>
      </c>
      <c r="O184" s="51">
        <v>300</v>
      </c>
      <c r="P184" s="51">
        <v>435</v>
      </c>
      <c r="Q184" s="51"/>
      <c r="R184" s="51"/>
      <c r="S184" s="51"/>
    </row>
    <row r="185" spans="12:19" x14ac:dyDescent="0.25">
      <c r="L185" s="51"/>
      <c r="M185" s="51"/>
      <c r="N185" s="51">
        <v>183</v>
      </c>
      <c r="O185" s="51">
        <v>300</v>
      </c>
      <c r="P185" s="51">
        <v>435</v>
      </c>
      <c r="Q185" s="51"/>
      <c r="R185" s="51"/>
      <c r="S185" s="51"/>
    </row>
    <row r="186" spans="12:19" x14ac:dyDescent="0.25">
      <c r="L186" s="51"/>
      <c r="M186" s="51"/>
      <c r="N186" s="51">
        <v>184</v>
      </c>
      <c r="O186" s="51">
        <v>300</v>
      </c>
      <c r="P186" s="51">
        <v>435</v>
      </c>
      <c r="Q186" s="51"/>
      <c r="R186" s="51"/>
      <c r="S186" s="51"/>
    </row>
    <row r="187" spans="12:19" x14ac:dyDescent="0.25">
      <c r="L187" s="51"/>
      <c r="M187" s="51"/>
      <c r="N187" s="51">
        <v>185</v>
      </c>
      <c r="O187" s="51">
        <v>300</v>
      </c>
      <c r="P187" s="51">
        <v>435</v>
      </c>
      <c r="Q187" s="51"/>
      <c r="R187" s="51"/>
      <c r="S187" s="51"/>
    </row>
    <row r="188" spans="12:19" x14ac:dyDescent="0.25">
      <c r="L188" s="51"/>
      <c r="M188" s="51"/>
      <c r="N188" s="51">
        <v>186</v>
      </c>
      <c r="O188" s="51">
        <v>300</v>
      </c>
      <c r="P188" s="51">
        <v>435</v>
      </c>
      <c r="Q188" s="51"/>
      <c r="R188" s="51"/>
      <c r="S188" s="51"/>
    </row>
    <row r="189" spans="12:19" x14ac:dyDescent="0.25">
      <c r="L189" s="51"/>
      <c r="M189" s="51"/>
      <c r="N189" s="51">
        <v>187</v>
      </c>
      <c r="O189" s="51">
        <v>300</v>
      </c>
      <c r="P189" s="51">
        <v>435</v>
      </c>
      <c r="Q189" s="51"/>
      <c r="R189" s="51"/>
      <c r="S189" s="51"/>
    </row>
    <row r="190" spans="12:19" x14ac:dyDescent="0.25">
      <c r="L190" s="51"/>
      <c r="M190" s="51"/>
      <c r="N190" s="51">
        <v>188</v>
      </c>
      <c r="O190" s="51">
        <v>300</v>
      </c>
      <c r="P190" s="51">
        <v>435</v>
      </c>
      <c r="Q190" s="51"/>
      <c r="R190" s="51"/>
      <c r="S190" s="51"/>
    </row>
    <row r="191" spans="12:19" x14ac:dyDescent="0.25">
      <c r="L191" s="51"/>
      <c r="M191" s="51"/>
      <c r="N191" s="51">
        <v>189</v>
      </c>
      <c r="O191" s="51">
        <v>300</v>
      </c>
      <c r="P191" s="51">
        <v>435</v>
      </c>
      <c r="Q191" s="51"/>
      <c r="R191" s="51"/>
      <c r="S191" s="51"/>
    </row>
    <row r="192" spans="12:19" x14ac:dyDescent="0.25">
      <c r="L192" s="51"/>
      <c r="M192" s="51"/>
      <c r="N192" s="51">
        <v>190</v>
      </c>
      <c r="O192" s="51">
        <v>300</v>
      </c>
      <c r="P192" s="51">
        <v>435</v>
      </c>
      <c r="Q192" s="51"/>
      <c r="R192" s="51"/>
      <c r="S192" s="51"/>
    </row>
    <row r="193" spans="12:19" x14ac:dyDescent="0.25">
      <c r="L193" s="51"/>
      <c r="M193" s="51"/>
      <c r="N193" s="51">
        <v>191</v>
      </c>
      <c r="O193" s="51">
        <v>300</v>
      </c>
      <c r="P193" s="51">
        <v>435</v>
      </c>
      <c r="Q193" s="51"/>
      <c r="R193" s="51"/>
      <c r="S193" s="51"/>
    </row>
    <row r="194" spans="12:19" x14ac:dyDescent="0.25">
      <c r="L194" s="51"/>
      <c r="M194" s="51"/>
      <c r="N194" s="51">
        <v>192</v>
      </c>
      <c r="O194" s="51">
        <v>300</v>
      </c>
      <c r="P194" s="51">
        <v>435</v>
      </c>
      <c r="Q194" s="51"/>
      <c r="R194" s="51"/>
      <c r="S194" s="51"/>
    </row>
    <row r="195" spans="12:19" x14ac:dyDescent="0.25">
      <c r="L195" s="51"/>
      <c r="M195" s="51"/>
      <c r="N195" s="51">
        <v>193</v>
      </c>
      <c r="O195" s="51">
        <v>300</v>
      </c>
      <c r="P195" s="51">
        <v>435</v>
      </c>
      <c r="Q195" s="51"/>
      <c r="R195" s="51"/>
      <c r="S195" s="51"/>
    </row>
    <row r="196" spans="12:19" x14ac:dyDescent="0.25">
      <c r="L196" s="51"/>
      <c r="M196" s="51"/>
      <c r="N196" s="51">
        <v>194</v>
      </c>
      <c r="O196" s="51">
        <v>300</v>
      </c>
      <c r="P196" s="51">
        <v>435</v>
      </c>
      <c r="Q196" s="51"/>
      <c r="R196" s="51"/>
      <c r="S196" s="51"/>
    </row>
    <row r="197" spans="12:19" x14ac:dyDescent="0.25">
      <c r="L197" s="51"/>
      <c r="M197" s="51"/>
      <c r="N197" s="51">
        <v>195</v>
      </c>
      <c r="O197" s="51">
        <v>300</v>
      </c>
      <c r="P197" s="51">
        <v>435</v>
      </c>
      <c r="Q197" s="51"/>
      <c r="R197" s="51"/>
      <c r="S197" s="51"/>
    </row>
    <row r="198" spans="12:19" x14ac:dyDescent="0.25">
      <c r="L198" s="51"/>
      <c r="M198" s="51"/>
      <c r="N198" s="51">
        <v>196</v>
      </c>
      <c r="O198" s="51">
        <v>300</v>
      </c>
      <c r="P198" s="51">
        <v>435</v>
      </c>
      <c r="Q198" s="51"/>
      <c r="R198" s="51"/>
      <c r="S198" s="51"/>
    </row>
    <row r="199" spans="12:19" x14ac:dyDescent="0.25">
      <c r="L199" s="51"/>
      <c r="M199" s="51"/>
      <c r="N199" s="51">
        <v>197</v>
      </c>
      <c r="O199" s="51">
        <v>300</v>
      </c>
      <c r="P199" s="51">
        <v>435</v>
      </c>
      <c r="Q199" s="51"/>
      <c r="R199" s="51"/>
      <c r="S199" s="51"/>
    </row>
    <row r="200" spans="12:19" x14ac:dyDescent="0.25">
      <c r="L200" s="51"/>
      <c r="M200" s="51"/>
      <c r="N200" s="51">
        <v>198</v>
      </c>
      <c r="O200" s="51">
        <v>300</v>
      </c>
      <c r="P200" s="51">
        <v>435</v>
      </c>
      <c r="Q200" s="51"/>
      <c r="R200" s="51"/>
      <c r="S200" s="51"/>
    </row>
    <row r="201" spans="12:19" x14ac:dyDescent="0.25">
      <c r="L201" s="51"/>
      <c r="M201" s="51"/>
      <c r="N201" s="51">
        <v>199</v>
      </c>
      <c r="O201" s="51">
        <v>300</v>
      </c>
      <c r="P201" s="51">
        <v>435</v>
      </c>
      <c r="Q201" s="51"/>
      <c r="R201" s="51"/>
      <c r="S201" s="51"/>
    </row>
    <row r="202" spans="12:19" x14ac:dyDescent="0.25">
      <c r="L202" s="51"/>
      <c r="M202" s="51"/>
      <c r="N202" s="51">
        <v>200</v>
      </c>
      <c r="O202" s="51">
        <v>300</v>
      </c>
      <c r="P202" s="51">
        <v>435</v>
      </c>
      <c r="Q202" s="51"/>
      <c r="R202" s="51"/>
      <c r="S202" s="51"/>
    </row>
    <row r="203" spans="12:19" x14ac:dyDescent="0.25">
      <c r="L203" s="51"/>
      <c r="M203" s="51"/>
      <c r="N203" s="51">
        <v>201</v>
      </c>
      <c r="O203" s="51">
        <v>300</v>
      </c>
      <c r="P203" s="51">
        <v>435</v>
      </c>
      <c r="Q203" s="51"/>
      <c r="R203" s="51"/>
      <c r="S203" s="51"/>
    </row>
    <row r="204" spans="12:19" x14ac:dyDescent="0.25">
      <c r="L204" s="51"/>
      <c r="M204" s="51"/>
      <c r="N204" s="51">
        <v>202</v>
      </c>
      <c r="O204" s="51">
        <v>300</v>
      </c>
      <c r="P204" s="51">
        <v>435</v>
      </c>
      <c r="Q204" s="51"/>
      <c r="R204" s="51"/>
      <c r="S204" s="51"/>
    </row>
    <row r="205" spans="12:19" x14ac:dyDescent="0.25">
      <c r="L205" s="51"/>
      <c r="M205" s="51"/>
      <c r="N205" s="51">
        <v>203</v>
      </c>
      <c r="O205" s="51">
        <v>300</v>
      </c>
      <c r="P205" s="51">
        <v>435</v>
      </c>
      <c r="Q205" s="51"/>
      <c r="R205" s="51"/>
      <c r="S205" s="51"/>
    </row>
    <row r="206" spans="12:19" x14ac:dyDescent="0.25">
      <c r="L206" s="51"/>
      <c r="M206" s="51"/>
      <c r="N206" s="51">
        <v>204</v>
      </c>
      <c r="O206" s="51">
        <v>300</v>
      </c>
      <c r="P206" s="51">
        <v>435</v>
      </c>
      <c r="Q206" s="51"/>
      <c r="R206" s="51"/>
      <c r="S206" s="51"/>
    </row>
    <row r="207" spans="12:19" x14ac:dyDescent="0.25">
      <c r="L207" s="51"/>
      <c r="M207" s="51"/>
      <c r="N207" s="51">
        <v>205</v>
      </c>
      <c r="O207" s="51">
        <v>300</v>
      </c>
      <c r="P207" s="51">
        <v>435</v>
      </c>
      <c r="Q207" s="51"/>
      <c r="R207" s="51"/>
      <c r="S207" s="51"/>
    </row>
    <row r="208" spans="12:19" x14ac:dyDescent="0.25">
      <c r="L208" s="51"/>
      <c r="M208" s="51"/>
      <c r="N208" s="51">
        <v>206</v>
      </c>
      <c r="O208" s="51">
        <v>300</v>
      </c>
      <c r="P208" s="51">
        <v>435</v>
      </c>
      <c r="Q208" s="51"/>
      <c r="R208" s="51"/>
      <c r="S208" s="51"/>
    </row>
    <row r="209" spans="12:19" x14ac:dyDescent="0.25">
      <c r="L209" s="51"/>
      <c r="M209" s="51"/>
      <c r="N209" s="51">
        <v>207</v>
      </c>
      <c r="O209" s="51">
        <v>300</v>
      </c>
      <c r="P209" s="51">
        <v>435</v>
      </c>
      <c r="Q209" s="51"/>
      <c r="R209" s="51"/>
      <c r="S209" s="51"/>
    </row>
    <row r="210" spans="12:19" x14ac:dyDescent="0.25">
      <c r="L210" s="51"/>
      <c r="M210" s="51"/>
      <c r="N210" s="51">
        <v>208</v>
      </c>
      <c r="O210" s="51">
        <v>300</v>
      </c>
      <c r="P210" s="51">
        <v>435</v>
      </c>
      <c r="Q210" s="51"/>
      <c r="R210" s="51"/>
      <c r="S210" s="51"/>
    </row>
    <row r="211" spans="12:19" x14ac:dyDescent="0.25">
      <c r="L211" s="51"/>
      <c r="M211" s="51"/>
      <c r="N211" s="51">
        <v>209</v>
      </c>
      <c r="O211" s="51">
        <v>300</v>
      </c>
      <c r="P211" s="51">
        <v>435</v>
      </c>
      <c r="Q211" s="51"/>
      <c r="R211" s="51"/>
      <c r="S211" s="51"/>
    </row>
    <row r="212" spans="12:19" x14ac:dyDescent="0.25">
      <c r="L212" s="51"/>
      <c r="M212" s="51"/>
      <c r="N212" s="51">
        <v>210</v>
      </c>
      <c r="O212" s="51">
        <v>300</v>
      </c>
      <c r="P212" s="51">
        <v>435</v>
      </c>
      <c r="Q212" s="51"/>
      <c r="R212" s="51"/>
      <c r="S212" s="51"/>
    </row>
    <row r="213" spans="12:19" x14ac:dyDescent="0.25">
      <c r="L213" s="51"/>
      <c r="M213" s="51"/>
      <c r="N213" s="51">
        <v>211</v>
      </c>
      <c r="O213" s="51">
        <v>300</v>
      </c>
      <c r="P213" s="51">
        <v>435</v>
      </c>
      <c r="Q213" s="51"/>
      <c r="R213" s="51"/>
      <c r="S213" s="51"/>
    </row>
    <row r="214" spans="12:19" x14ac:dyDescent="0.25">
      <c r="L214" s="51"/>
      <c r="M214" s="51"/>
      <c r="N214" s="51">
        <v>212</v>
      </c>
      <c r="O214" s="51">
        <v>300</v>
      </c>
      <c r="P214" s="51">
        <v>435</v>
      </c>
      <c r="Q214" s="51"/>
      <c r="R214" s="51"/>
      <c r="S214" s="51"/>
    </row>
    <row r="215" spans="12:19" x14ac:dyDescent="0.25">
      <c r="L215" s="51"/>
      <c r="M215" s="51"/>
      <c r="N215" s="51">
        <v>213</v>
      </c>
      <c r="O215" s="51">
        <v>300</v>
      </c>
      <c r="P215" s="51">
        <v>435</v>
      </c>
      <c r="Q215" s="51"/>
      <c r="R215" s="51"/>
      <c r="S215" s="51"/>
    </row>
    <row r="216" spans="12:19" x14ac:dyDescent="0.25">
      <c r="L216" s="51"/>
      <c r="M216" s="51"/>
      <c r="N216" s="51">
        <v>214</v>
      </c>
      <c r="O216" s="51">
        <v>300</v>
      </c>
      <c r="P216" s="51">
        <v>435</v>
      </c>
      <c r="Q216" s="51"/>
      <c r="R216" s="51"/>
      <c r="S216" s="51"/>
    </row>
    <row r="217" spans="12:19" x14ac:dyDescent="0.25">
      <c r="L217" s="51"/>
      <c r="M217" s="51"/>
      <c r="N217" s="51">
        <v>215</v>
      </c>
      <c r="O217" s="51">
        <v>300</v>
      </c>
      <c r="P217" s="51">
        <v>435</v>
      </c>
      <c r="Q217" s="51"/>
      <c r="R217" s="51"/>
      <c r="S217" s="51"/>
    </row>
    <row r="218" spans="12:19" x14ac:dyDescent="0.25">
      <c r="L218" s="51"/>
      <c r="M218" s="51"/>
      <c r="N218" s="51">
        <v>216</v>
      </c>
      <c r="O218" s="51">
        <v>300</v>
      </c>
      <c r="P218" s="51">
        <v>435</v>
      </c>
      <c r="Q218" s="51"/>
      <c r="R218" s="51"/>
      <c r="S218" s="51"/>
    </row>
    <row r="219" spans="12:19" x14ac:dyDescent="0.25">
      <c r="L219" s="51"/>
      <c r="M219" s="51"/>
      <c r="N219" s="51">
        <v>217</v>
      </c>
      <c r="O219" s="51">
        <v>300</v>
      </c>
      <c r="P219" s="51">
        <v>435</v>
      </c>
      <c r="Q219" s="51"/>
      <c r="R219" s="51"/>
      <c r="S219" s="51"/>
    </row>
    <row r="220" spans="12:19" x14ac:dyDescent="0.25">
      <c r="L220" s="51"/>
      <c r="M220" s="51"/>
      <c r="N220" s="51">
        <v>218</v>
      </c>
      <c r="O220" s="51">
        <v>300</v>
      </c>
      <c r="P220" s="51">
        <v>435</v>
      </c>
      <c r="Q220" s="51"/>
      <c r="R220" s="51"/>
      <c r="S220" s="51"/>
    </row>
    <row r="221" spans="12:19" x14ac:dyDescent="0.25">
      <c r="L221" s="51"/>
      <c r="M221" s="51"/>
      <c r="N221" s="51">
        <v>219</v>
      </c>
      <c r="O221" s="51">
        <v>300</v>
      </c>
      <c r="P221" s="51">
        <v>435</v>
      </c>
      <c r="Q221" s="51"/>
      <c r="R221" s="51"/>
      <c r="S221" s="51"/>
    </row>
    <row r="222" spans="12:19" x14ac:dyDescent="0.25">
      <c r="L222" s="51"/>
      <c r="M222" s="51"/>
      <c r="N222" s="51">
        <v>220</v>
      </c>
      <c r="O222" s="51">
        <v>300</v>
      </c>
      <c r="P222" s="51">
        <v>435</v>
      </c>
      <c r="Q222" s="51"/>
      <c r="R222" s="51"/>
      <c r="S222" s="51"/>
    </row>
    <row r="223" spans="12:19" x14ac:dyDescent="0.25">
      <c r="L223" s="51"/>
      <c r="M223" s="51"/>
      <c r="N223" s="51">
        <v>221</v>
      </c>
      <c r="O223" s="51">
        <v>300</v>
      </c>
      <c r="P223" s="51">
        <v>435</v>
      </c>
      <c r="Q223" s="51"/>
      <c r="R223" s="51"/>
      <c r="S223" s="51"/>
    </row>
    <row r="224" spans="12:19" x14ac:dyDescent="0.25">
      <c r="L224" s="51"/>
      <c r="M224" s="51"/>
      <c r="N224" s="51">
        <v>222</v>
      </c>
      <c r="O224" s="51">
        <v>300</v>
      </c>
      <c r="P224" s="51">
        <v>435</v>
      </c>
      <c r="Q224" s="51"/>
      <c r="R224" s="51"/>
      <c r="S224" s="51"/>
    </row>
    <row r="225" spans="12:19" x14ac:dyDescent="0.25">
      <c r="L225" s="51"/>
      <c r="M225" s="51"/>
      <c r="N225" s="51">
        <v>223</v>
      </c>
      <c r="O225" s="51">
        <v>300</v>
      </c>
      <c r="P225" s="51">
        <v>435</v>
      </c>
      <c r="Q225" s="51"/>
      <c r="R225" s="51"/>
      <c r="S225" s="51"/>
    </row>
    <row r="226" spans="12:19" x14ac:dyDescent="0.25">
      <c r="L226" s="51"/>
      <c r="M226" s="51"/>
      <c r="N226" s="51">
        <v>224</v>
      </c>
      <c r="O226" s="51">
        <v>300</v>
      </c>
      <c r="P226" s="51">
        <v>435</v>
      </c>
      <c r="Q226" s="51"/>
      <c r="R226" s="51"/>
      <c r="S226" s="51"/>
    </row>
    <row r="227" spans="12:19" x14ac:dyDescent="0.25">
      <c r="L227" s="51"/>
      <c r="M227" s="51"/>
      <c r="N227" s="51">
        <v>225</v>
      </c>
      <c r="O227" s="51">
        <v>300</v>
      </c>
      <c r="P227" s="51">
        <v>435</v>
      </c>
      <c r="Q227" s="51"/>
      <c r="R227" s="51"/>
      <c r="S227" s="51"/>
    </row>
    <row r="228" spans="12:19" x14ac:dyDescent="0.25">
      <c r="L228" s="51"/>
      <c r="M228" s="51"/>
      <c r="N228" s="51">
        <v>226</v>
      </c>
      <c r="O228" s="51">
        <v>300</v>
      </c>
      <c r="P228" s="51">
        <v>435</v>
      </c>
      <c r="Q228" s="51"/>
      <c r="R228" s="51"/>
      <c r="S228" s="51"/>
    </row>
    <row r="229" spans="12:19" x14ac:dyDescent="0.25">
      <c r="L229" s="51"/>
      <c r="M229" s="51"/>
      <c r="N229" s="51">
        <v>227</v>
      </c>
      <c r="O229" s="51">
        <v>300</v>
      </c>
      <c r="P229" s="51">
        <v>435</v>
      </c>
      <c r="Q229" s="51"/>
      <c r="R229" s="51"/>
      <c r="S229" s="51"/>
    </row>
    <row r="230" spans="12:19" x14ac:dyDescent="0.25">
      <c r="L230" s="51"/>
      <c r="M230" s="51"/>
      <c r="N230" s="51">
        <v>228</v>
      </c>
      <c r="O230" s="51">
        <v>300</v>
      </c>
      <c r="P230" s="51">
        <v>435</v>
      </c>
      <c r="Q230" s="51"/>
      <c r="R230" s="51"/>
      <c r="S230" s="51"/>
    </row>
    <row r="231" spans="12:19" x14ac:dyDescent="0.25">
      <c r="L231" s="51"/>
      <c r="M231" s="51"/>
      <c r="N231" s="51">
        <v>229</v>
      </c>
      <c r="O231" s="51">
        <v>300</v>
      </c>
      <c r="P231" s="51">
        <v>435</v>
      </c>
      <c r="Q231" s="51"/>
      <c r="R231" s="51"/>
      <c r="S231" s="51"/>
    </row>
    <row r="232" spans="12:19" x14ac:dyDescent="0.25">
      <c r="L232" s="51"/>
      <c r="M232" s="51"/>
      <c r="N232" s="51">
        <v>230</v>
      </c>
      <c r="O232" s="51">
        <v>300</v>
      </c>
      <c r="P232" s="51">
        <v>435</v>
      </c>
      <c r="Q232" s="51"/>
      <c r="R232" s="51"/>
      <c r="S232" s="51"/>
    </row>
    <row r="233" spans="12:19" x14ac:dyDescent="0.25">
      <c r="L233" s="51"/>
      <c r="M233" s="51"/>
      <c r="N233" s="51">
        <v>231</v>
      </c>
      <c r="O233" s="51">
        <v>300</v>
      </c>
      <c r="P233" s="51">
        <v>435</v>
      </c>
      <c r="Q233" s="51"/>
      <c r="R233" s="51"/>
      <c r="S233" s="51"/>
    </row>
    <row r="234" spans="12:19" x14ac:dyDescent="0.25">
      <c r="L234" s="51"/>
      <c r="M234" s="51"/>
      <c r="N234" s="51">
        <v>232</v>
      </c>
      <c r="O234" s="51">
        <v>300</v>
      </c>
      <c r="P234" s="51">
        <v>435</v>
      </c>
      <c r="Q234" s="51"/>
      <c r="R234" s="51"/>
      <c r="S234" s="51"/>
    </row>
    <row r="235" spans="12:19" x14ac:dyDescent="0.25">
      <c r="L235" s="51"/>
      <c r="M235" s="51"/>
      <c r="N235" s="51">
        <v>233</v>
      </c>
      <c r="O235" s="51">
        <v>300</v>
      </c>
      <c r="P235" s="51">
        <v>435</v>
      </c>
      <c r="Q235" s="51"/>
      <c r="R235" s="51"/>
      <c r="S235" s="51"/>
    </row>
    <row r="236" spans="12:19" x14ac:dyDescent="0.25">
      <c r="L236" s="51"/>
      <c r="M236" s="51"/>
      <c r="N236" s="51">
        <v>234</v>
      </c>
      <c r="O236" s="51">
        <v>300</v>
      </c>
      <c r="P236" s="51">
        <v>435</v>
      </c>
      <c r="Q236" s="51"/>
      <c r="R236" s="51"/>
      <c r="S236" s="51"/>
    </row>
    <row r="237" spans="12:19" x14ac:dyDescent="0.25">
      <c r="L237" s="51"/>
      <c r="M237" s="51"/>
      <c r="N237" s="51">
        <v>235</v>
      </c>
      <c r="O237" s="51">
        <v>300</v>
      </c>
      <c r="P237" s="51">
        <v>435</v>
      </c>
      <c r="Q237" s="51"/>
      <c r="R237" s="51"/>
      <c r="S237" s="51"/>
    </row>
    <row r="238" spans="12:19" x14ac:dyDescent="0.25">
      <c r="L238" s="51"/>
      <c r="M238" s="51"/>
      <c r="N238" s="51">
        <v>236</v>
      </c>
      <c r="O238" s="51">
        <v>300</v>
      </c>
      <c r="P238" s="51">
        <v>435</v>
      </c>
      <c r="Q238" s="51"/>
      <c r="R238" s="51"/>
      <c r="S238" s="51"/>
    </row>
    <row r="239" spans="12:19" x14ac:dyDescent="0.25">
      <c r="L239" s="51"/>
      <c r="M239" s="51"/>
      <c r="N239" s="51">
        <v>237</v>
      </c>
      <c r="O239" s="51">
        <v>300</v>
      </c>
      <c r="P239" s="51">
        <v>435</v>
      </c>
      <c r="Q239" s="51"/>
      <c r="R239" s="51"/>
      <c r="S239" s="51"/>
    </row>
    <row r="240" spans="12:19" x14ac:dyDescent="0.25">
      <c r="L240" s="51"/>
      <c r="M240" s="51"/>
      <c r="N240" s="51">
        <v>238</v>
      </c>
      <c r="O240" s="51">
        <v>300</v>
      </c>
      <c r="P240" s="51">
        <v>435</v>
      </c>
      <c r="Q240" s="51"/>
      <c r="R240" s="51"/>
      <c r="S240" s="51"/>
    </row>
    <row r="241" spans="9:19" x14ac:dyDescent="0.25">
      <c r="I241" s="55"/>
      <c r="J241" s="58"/>
      <c r="K241" s="58"/>
      <c r="L241" s="51"/>
      <c r="M241" s="51"/>
      <c r="N241" s="51">
        <v>239</v>
      </c>
      <c r="O241" s="36">
        <v>350</v>
      </c>
      <c r="P241" s="36">
        <v>500</v>
      </c>
      <c r="Q241" s="51"/>
      <c r="R241" s="51"/>
      <c r="S241" s="51"/>
    </row>
    <row r="242" spans="9:19" x14ac:dyDescent="0.25">
      <c r="L242" s="51"/>
      <c r="M242" s="51"/>
      <c r="N242" s="51">
        <v>240</v>
      </c>
      <c r="O242" s="36">
        <v>350</v>
      </c>
      <c r="P242" s="36">
        <v>500</v>
      </c>
      <c r="Q242" s="51"/>
      <c r="R242" s="51"/>
      <c r="S242" s="51"/>
    </row>
    <row r="243" spans="9:19" x14ac:dyDescent="0.25">
      <c r="L243" s="51"/>
      <c r="M243" s="51"/>
      <c r="N243" s="51">
        <v>241</v>
      </c>
      <c r="O243" s="36">
        <v>350</v>
      </c>
      <c r="P243" s="36">
        <v>500</v>
      </c>
      <c r="Q243" s="51"/>
      <c r="R243" s="51"/>
      <c r="S243" s="51"/>
    </row>
    <row r="244" spans="9:19" x14ac:dyDescent="0.25">
      <c r="L244" s="51"/>
      <c r="M244" s="51"/>
      <c r="N244" s="51">
        <v>242</v>
      </c>
      <c r="O244" s="36">
        <v>350</v>
      </c>
      <c r="P244" s="36">
        <v>500</v>
      </c>
      <c r="Q244" s="51"/>
      <c r="R244" s="51"/>
      <c r="S244" s="51"/>
    </row>
    <row r="245" spans="9:19" x14ac:dyDescent="0.25">
      <c r="L245" s="51"/>
      <c r="M245" s="51"/>
      <c r="N245" s="51">
        <v>243</v>
      </c>
      <c r="O245" s="36">
        <v>350</v>
      </c>
      <c r="P245" s="36">
        <v>500</v>
      </c>
      <c r="Q245" s="51"/>
      <c r="R245" s="51"/>
      <c r="S245" s="51"/>
    </row>
    <row r="246" spans="9:19" x14ac:dyDescent="0.25">
      <c r="L246" s="51"/>
      <c r="M246" s="51"/>
      <c r="N246" s="51">
        <v>244</v>
      </c>
      <c r="O246" s="36">
        <v>350</v>
      </c>
      <c r="P246" s="36">
        <v>500</v>
      </c>
      <c r="Q246" s="51"/>
      <c r="R246" s="51"/>
      <c r="S246" s="51"/>
    </row>
    <row r="247" spans="9:19" x14ac:dyDescent="0.25">
      <c r="L247" s="51"/>
      <c r="M247" s="51"/>
      <c r="N247" s="51">
        <v>245</v>
      </c>
      <c r="O247" s="36">
        <v>350</v>
      </c>
      <c r="P247" s="36">
        <v>500</v>
      </c>
      <c r="Q247" s="51"/>
      <c r="R247" s="51"/>
      <c r="S247" s="51"/>
    </row>
    <row r="248" spans="9:19" x14ac:dyDescent="0.25">
      <c r="L248" s="51"/>
      <c r="M248" s="51"/>
      <c r="N248" s="51">
        <v>246</v>
      </c>
      <c r="O248" s="36">
        <v>350</v>
      </c>
      <c r="P248" s="36">
        <v>500</v>
      </c>
      <c r="Q248" s="51"/>
      <c r="R248" s="51"/>
      <c r="S248" s="51"/>
    </row>
    <row r="249" spans="9:19" x14ac:dyDescent="0.25">
      <c r="L249" s="51"/>
      <c r="M249" s="51"/>
      <c r="N249" s="51">
        <v>247</v>
      </c>
      <c r="O249" s="36">
        <v>350</v>
      </c>
      <c r="P249" s="36">
        <v>500</v>
      </c>
      <c r="Q249" s="51"/>
      <c r="R249" s="51"/>
      <c r="S249" s="51"/>
    </row>
    <row r="250" spans="9:19" x14ac:dyDescent="0.25">
      <c r="L250" s="51"/>
      <c r="M250" s="51"/>
      <c r="N250" s="51">
        <v>248</v>
      </c>
      <c r="O250" s="36">
        <v>350</v>
      </c>
      <c r="P250" s="36">
        <v>500</v>
      </c>
      <c r="Q250" s="51"/>
      <c r="R250" s="51"/>
      <c r="S250" s="51"/>
    </row>
    <row r="251" spans="9:19" x14ac:dyDescent="0.25">
      <c r="L251" s="51"/>
      <c r="M251" s="51"/>
      <c r="N251" s="51">
        <v>249</v>
      </c>
      <c r="O251" s="36">
        <v>350</v>
      </c>
      <c r="P251" s="36">
        <v>500</v>
      </c>
      <c r="Q251" s="51"/>
      <c r="R251" s="51"/>
      <c r="S251" s="51"/>
    </row>
    <row r="252" spans="9:19" x14ac:dyDescent="0.25">
      <c r="L252" s="51"/>
      <c r="M252" s="51"/>
      <c r="N252" s="51">
        <v>250</v>
      </c>
      <c r="O252" s="36">
        <v>350</v>
      </c>
      <c r="P252" s="36">
        <v>500</v>
      </c>
      <c r="Q252" s="51"/>
      <c r="R252" s="51"/>
      <c r="S252" s="51"/>
    </row>
    <row r="253" spans="9:19" x14ac:dyDescent="0.25">
      <c r="L253" s="51"/>
      <c r="M253" s="51"/>
      <c r="N253" s="51">
        <v>251</v>
      </c>
      <c r="O253" s="36">
        <v>350</v>
      </c>
      <c r="P253" s="36">
        <v>500</v>
      </c>
      <c r="Q253" s="51"/>
      <c r="R253" s="51"/>
      <c r="S253" s="51"/>
    </row>
    <row r="254" spans="9:19" x14ac:dyDescent="0.25">
      <c r="L254" s="51"/>
      <c r="M254" s="51"/>
      <c r="N254" s="51">
        <v>252</v>
      </c>
      <c r="O254" s="36">
        <v>350</v>
      </c>
      <c r="P254" s="36">
        <v>500</v>
      </c>
      <c r="Q254" s="51"/>
      <c r="R254" s="51"/>
      <c r="S254" s="51"/>
    </row>
    <row r="255" spans="9:19" x14ac:dyDescent="0.25">
      <c r="L255" s="51"/>
      <c r="M255" s="51"/>
      <c r="N255" s="51">
        <v>253</v>
      </c>
      <c r="O255" s="36">
        <v>350</v>
      </c>
      <c r="P255" s="36">
        <v>500</v>
      </c>
      <c r="Q255" s="51"/>
      <c r="R255" s="51"/>
      <c r="S255" s="51"/>
    </row>
    <row r="256" spans="9:19" x14ac:dyDescent="0.25">
      <c r="L256" s="51"/>
      <c r="M256" s="51"/>
      <c r="N256" s="51">
        <v>254</v>
      </c>
      <c r="O256" s="36">
        <v>350</v>
      </c>
      <c r="P256" s="36">
        <v>500</v>
      </c>
      <c r="Q256" s="51"/>
      <c r="R256" s="51"/>
      <c r="S256" s="51"/>
    </row>
    <row r="257" spans="12:19" x14ac:dyDescent="0.25">
      <c r="L257" s="51"/>
      <c r="M257" s="51"/>
      <c r="N257" s="51">
        <v>255</v>
      </c>
      <c r="O257" s="36">
        <v>350</v>
      </c>
      <c r="P257" s="36">
        <v>500</v>
      </c>
      <c r="Q257" s="51"/>
      <c r="R257" s="51"/>
      <c r="S257" s="51"/>
    </row>
    <row r="258" spans="12:19" x14ac:dyDescent="0.25">
      <c r="L258" s="51"/>
      <c r="M258" s="51"/>
      <c r="N258" s="51">
        <v>256</v>
      </c>
      <c r="O258" s="36">
        <v>350</v>
      </c>
      <c r="P258" s="36">
        <v>500</v>
      </c>
      <c r="Q258" s="51"/>
      <c r="R258" s="51"/>
      <c r="S258" s="51"/>
    </row>
    <row r="259" spans="12:19" x14ac:dyDescent="0.25">
      <c r="L259" s="51"/>
      <c r="M259" s="51"/>
      <c r="N259" s="51">
        <v>257</v>
      </c>
      <c r="O259" s="36">
        <v>350</v>
      </c>
      <c r="P259" s="36">
        <v>500</v>
      </c>
      <c r="Q259" s="51"/>
      <c r="R259" s="51"/>
      <c r="S259" s="51"/>
    </row>
    <row r="260" spans="12:19" x14ac:dyDescent="0.25">
      <c r="L260" s="51"/>
      <c r="M260" s="51"/>
      <c r="N260" s="51">
        <v>258</v>
      </c>
      <c r="O260" s="36">
        <v>350</v>
      </c>
      <c r="P260" s="36">
        <v>500</v>
      </c>
      <c r="Q260" s="51"/>
      <c r="R260" s="51"/>
      <c r="S260" s="51"/>
    </row>
    <row r="261" spans="12:19" x14ac:dyDescent="0.25">
      <c r="L261" s="51"/>
      <c r="M261" s="51"/>
      <c r="N261" s="51">
        <v>259</v>
      </c>
      <c r="O261" s="36">
        <v>350</v>
      </c>
      <c r="P261" s="36">
        <v>500</v>
      </c>
      <c r="Q261" s="51"/>
      <c r="R261" s="51"/>
      <c r="S261" s="51"/>
    </row>
    <row r="262" spans="12:19" x14ac:dyDescent="0.25">
      <c r="L262" s="51"/>
      <c r="M262" s="51"/>
      <c r="N262" s="51">
        <v>260</v>
      </c>
      <c r="O262" s="36">
        <v>350</v>
      </c>
      <c r="P262" s="36">
        <v>500</v>
      </c>
      <c r="Q262" s="51"/>
      <c r="R262" s="51"/>
      <c r="S262" s="51"/>
    </row>
    <row r="263" spans="12:19" x14ac:dyDescent="0.25">
      <c r="L263" s="51"/>
      <c r="M263" s="51"/>
      <c r="N263" s="51">
        <v>261</v>
      </c>
      <c r="O263" s="36">
        <v>350</v>
      </c>
      <c r="P263" s="36">
        <v>500</v>
      </c>
      <c r="Q263" s="51"/>
      <c r="R263" s="51"/>
      <c r="S263" s="51"/>
    </row>
    <row r="264" spans="12:19" x14ac:dyDescent="0.25">
      <c r="L264" s="51"/>
      <c r="M264" s="51"/>
      <c r="N264" s="51">
        <v>262</v>
      </c>
      <c r="O264" s="36">
        <v>350</v>
      </c>
      <c r="P264" s="36">
        <v>500</v>
      </c>
      <c r="Q264" s="51"/>
      <c r="R264" s="51"/>
      <c r="S264" s="51"/>
    </row>
    <row r="265" spans="12:19" x14ac:dyDescent="0.25">
      <c r="L265" s="51"/>
      <c r="M265" s="51"/>
      <c r="N265" s="51">
        <v>263</v>
      </c>
      <c r="O265" s="36">
        <v>350</v>
      </c>
      <c r="P265" s="36">
        <v>500</v>
      </c>
      <c r="Q265" s="51"/>
      <c r="R265" s="51"/>
      <c r="S265" s="51"/>
    </row>
    <row r="266" spans="12:19" x14ac:dyDescent="0.25">
      <c r="L266" s="51"/>
      <c r="M266" s="51"/>
      <c r="N266" s="51">
        <v>264</v>
      </c>
      <c r="O266" s="36">
        <v>350</v>
      </c>
      <c r="P266" s="36">
        <v>500</v>
      </c>
      <c r="Q266" s="51"/>
      <c r="R266" s="51"/>
      <c r="S266" s="51"/>
    </row>
    <row r="267" spans="12:19" x14ac:dyDescent="0.25">
      <c r="L267" s="51"/>
      <c r="M267" s="51"/>
      <c r="N267" s="51">
        <v>265</v>
      </c>
      <c r="O267" s="36">
        <v>350</v>
      </c>
      <c r="P267" s="36">
        <v>500</v>
      </c>
      <c r="Q267" s="51"/>
      <c r="R267" s="51"/>
      <c r="S267" s="51"/>
    </row>
    <row r="268" spans="12:19" x14ac:dyDescent="0.25">
      <c r="L268" s="51"/>
      <c r="M268" s="51"/>
      <c r="N268" s="51">
        <v>266</v>
      </c>
      <c r="O268" s="36">
        <v>350</v>
      </c>
      <c r="P268" s="36">
        <v>500</v>
      </c>
      <c r="Q268" s="51"/>
      <c r="R268" s="51"/>
      <c r="S268" s="51"/>
    </row>
    <row r="269" spans="12:19" x14ac:dyDescent="0.25">
      <c r="L269" s="51"/>
      <c r="M269" s="51"/>
      <c r="N269" s="51">
        <v>267</v>
      </c>
      <c r="O269" s="36">
        <v>350</v>
      </c>
      <c r="P269" s="36">
        <v>500</v>
      </c>
      <c r="Q269" s="51"/>
      <c r="R269" s="51"/>
      <c r="S269" s="51"/>
    </row>
    <row r="270" spans="12:19" x14ac:dyDescent="0.25">
      <c r="L270" s="51"/>
      <c r="M270" s="51"/>
      <c r="N270" s="51">
        <v>268</v>
      </c>
      <c r="O270" s="36">
        <v>350</v>
      </c>
      <c r="P270" s="36">
        <v>500</v>
      </c>
      <c r="Q270" s="51"/>
      <c r="R270" s="51"/>
      <c r="S270" s="51"/>
    </row>
    <row r="271" spans="12:19" x14ac:dyDescent="0.25">
      <c r="L271" s="51"/>
      <c r="M271" s="51"/>
      <c r="N271" s="51">
        <v>269</v>
      </c>
      <c r="O271" s="36">
        <v>350</v>
      </c>
      <c r="P271" s="36">
        <v>500</v>
      </c>
      <c r="Q271" s="51"/>
      <c r="R271" s="51"/>
      <c r="S271" s="51"/>
    </row>
    <row r="272" spans="12:19" x14ac:dyDescent="0.25">
      <c r="L272" s="51"/>
      <c r="M272" s="51"/>
      <c r="N272" s="51">
        <v>270</v>
      </c>
      <c r="O272" s="36">
        <v>350</v>
      </c>
      <c r="P272" s="36">
        <v>500</v>
      </c>
      <c r="Q272" s="51"/>
      <c r="R272" s="51"/>
      <c r="S272" s="51"/>
    </row>
    <row r="273" spans="12:19" x14ac:dyDescent="0.25">
      <c r="L273" s="51"/>
      <c r="M273" s="51"/>
      <c r="N273" s="51">
        <v>271</v>
      </c>
      <c r="O273" s="36">
        <v>350</v>
      </c>
      <c r="P273" s="36">
        <v>500</v>
      </c>
      <c r="Q273" s="51"/>
      <c r="R273" s="51"/>
      <c r="S273" s="51"/>
    </row>
    <row r="274" spans="12:19" x14ac:dyDescent="0.25">
      <c r="L274" s="51"/>
      <c r="M274" s="51"/>
      <c r="N274" s="51">
        <v>272</v>
      </c>
      <c r="O274" s="36">
        <v>350</v>
      </c>
      <c r="P274" s="36">
        <v>500</v>
      </c>
      <c r="Q274" s="51"/>
      <c r="R274" s="51"/>
      <c r="S274" s="51"/>
    </row>
    <row r="275" spans="12:19" x14ac:dyDescent="0.25">
      <c r="L275" s="51"/>
      <c r="M275" s="51"/>
      <c r="N275" s="51">
        <v>273</v>
      </c>
      <c r="O275" s="36">
        <v>350</v>
      </c>
      <c r="P275" s="36">
        <v>500</v>
      </c>
      <c r="Q275" s="51"/>
      <c r="R275" s="51"/>
      <c r="S275" s="51"/>
    </row>
    <row r="276" spans="12:19" x14ac:dyDescent="0.25">
      <c r="L276" s="51"/>
      <c r="M276" s="51"/>
      <c r="N276" s="51">
        <v>274</v>
      </c>
      <c r="O276" s="36">
        <v>350</v>
      </c>
      <c r="P276" s="36">
        <v>500</v>
      </c>
      <c r="Q276" s="51"/>
      <c r="R276" s="51"/>
      <c r="S276" s="51"/>
    </row>
    <row r="277" spans="12:19" x14ac:dyDescent="0.25">
      <c r="L277" s="51"/>
      <c r="M277" s="51"/>
      <c r="N277" s="51">
        <v>275</v>
      </c>
      <c r="O277" s="36">
        <v>350</v>
      </c>
      <c r="P277" s="36">
        <v>500</v>
      </c>
      <c r="Q277" s="51"/>
      <c r="R277" s="51"/>
      <c r="S277" s="51"/>
    </row>
    <row r="278" spans="12:19" x14ac:dyDescent="0.25">
      <c r="L278" s="51"/>
      <c r="M278" s="51"/>
      <c r="N278" s="51">
        <v>276</v>
      </c>
      <c r="O278" s="36">
        <v>350</v>
      </c>
      <c r="P278" s="36">
        <v>500</v>
      </c>
      <c r="Q278" s="51"/>
      <c r="R278" s="51"/>
      <c r="S278" s="51"/>
    </row>
    <row r="279" spans="12:19" x14ac:dyDescent="0.25">
      <c r="L279" s="51"/>
      <c r="M279" s="51"/>
      <c r="N279" s="51">
        <v>277</v>
      </c>
      <c r="O279" s="36">
        <v>350</v>
      </c>
      <c r="P279" s="36">
        <v>500</v>
      </c>
      <c r="Q279" s="51"/>
      <c r="R279" s="51"/>
      <c r="S279" s="51"/>
    </row>
    <row r="280" spans="12:19" x14ac:dyDescent="0.25">
      <c r="L280" s="51"/>
      <c r="M280" s="51"/>
      <c r="N280" s="51">
        <v>278</v>
      </c>
      <c r="O280" s="36">
        <v>350</v>
      </c>
      <c r="P280" s="36">
        <v>500</v>
      </c>
      <c r="Q280" s="51"/>
      <c r="R280" s="51"/>
      <c r="S280" s="51"/>
    </row>
    <row r="281" spans="12:19" x14ac:dyDescent="0.25">
      <c r="L281" s="51"/>
      <c r="M281" s="51"/>
      <c r="N281" s="51">
        <v>279</v>
      </c>
      <c r="O281" s="36">
        <v>350</v>
      </c>
      <c r="P281" s="36">
        <v>500</v>
      </c>
      <c r="Q281" s="51"/>
      <c r="R281" s="51"/>
      <c r="S281" s="51"/>
    </row>
    <row r="282" spans="12:19" x14ac:dyDescent="0.25">
      <c r="L282" s="51"/>
      <c r="M282" s="51"/>
      <c r="N282" s="51">
        <v>280</v>
      </c>
      <c r="O282" s="36">
        <v>350</v>
      </c>
      <c r="P282" s="36">
        <v>500</v>
      </c>
      <c r="Q282" s="51"/>
      <c r="R282" s="51"/>
      <c r="S282" s="51"/>
    </row>
    <row r="283" spans="12:19" x14ac:dyDescent="0.25">
      <c r="L283" s="51"/>
      <c r="M283" s="51"/>
      <c r="N283" s="51">
        <v>281</v>
      </c>
      <c r="O283" s="36">
        <v>350</v>
      </c>
      <c r="P283" s="36">
        <v>500</v>
      </c>
      <c r="Q283" s="51"/>
      <c r="R283" s="51"/>
      <c r="S283" s="51"/>
    </row>
    <row r="284" spans="12:19" x14ac:dyDescent="0.25">
      <c r="L284" s="51"/>
      <c r="M284" s="51"/>
      <c r="N284" s="51">
        <v>282</v>
      </c>
      <c r="O284" s="36">
        <v>350</v>
      </c>
      <c r="P284" s="36">
        <v>500</v>
      </c>
      <c r="Q284" s="51"/>
      <c r="R284" s="51"/>
      <c r="S284" s="51"/>
    </row>
    <row r="285" spans="12:19" x14ac:dyDescent="0.25">
      <c r="L285" s="51"/>
      <c r="M285" s="51"/>
      <c r="N285" s="51">
        <v>283</v>
      </c>
      <c r="O285" s="36">
        <v>350</v>
      </c>
      <c r="P285" s="36">
        <v>500</v>
      </c>
      <c r="Q285" s="51"/>
      <c r="R285" s="51"/>
      <c r="S285" s="51"/>
    </row>
    <row r="286" spans="12:19" x14ac:dyDescent="0.25">
      <c r="L286" s="51"/>
      <c r="M286" s="51"/>
      <c r="N286" s="51">
        <v>284</v>
      </c>
      <c r="O286" s="36">
        <v>350</v>
      </c>
      <c r="P286" s="36">
        <v>500</v>
      </c>
      <c r="Q286" s="51"/>
      <c r="R286" s="51"/>
      <c r="S286" s="51"/>
    </row>
    <row r="287" spans="12:19" x14ac:dyDescent="0.25">
      <c r="L287" s="51"/>
      <c r="M287" s="51"/>
      <c r="N287" s="51">
        <v>285</v>
      </c>
      <c r="O287" s="36">
        <v>350</v>
      </c>
      <c r="P287" s="36">
        <v>500</v>
      </c>
      <c r="Q287" s="51"/>
      <c r="R287" s="51"/>
      <c r="S287" s="51"/>
    </row>
    <row r="288" spans="12:19" x14ac:dyDescent="0.25">
      <c r="L288" s="51"/>
      <c r="M288" s="51"/>
      <c r="N288" s="51">
        <v>286</v>
      </c>
      <c r="O288" s="36">
        <v>350</v>
      </c>
      <c r="P288" s="36">
        <v>500</v>
      </c>
      <c r="Q288" s="51"/>
      <c r="R288" s="51"/>
      <c r="S288" s="51"/>
    </row>
    <row r="289" spans="9:19" x14ac:dyDescent="0.25">
      <c r="L289" s="51"/>
      <c r="M289" s="51"/>
      <c r="N289" s="51">
        <v>287</v>
      </c>
      <c r="O289" s="36">
        <v>350</v>
      </c>
      <c r="P289" s="36">
        <v>500</v>
      </c>
      <c r="Q289" s="51"/>
      <c r="R289" s="51"/>
      <c r="S289" s="51"/>
    </row>
    <row r="290" spans="9:19" x14ac:dyDescent="0.25">
      <c r="L290" s="51"/>
      <c r="M290" s="51"/>
      <c r="N290" s="51">
        <v>288</v>
      </c>
      <c r="O290" s="36">
        <v>400</v>
      </c>
      <c r="P290" s="36">
        <v>560</v>
      </c>
      <c r="Q290" s="51"/>
      <c r="R290" s="51"/>
      <c r="S290" s="51"/>
    </row>
    <row r="291" spans="9:19" x14ac:dyDescent="0.25">
      <c r="L291" s="51"/>
      <c r="M291" s="51"/>
      <c r="N291" s="51">
        <v>289</v>
      </c>
      <c r="O291" s="36">
        <v>400</v>
      </c>
      <c r="P291" s="36">
        <v>560</v>
      </c>
      <c r="Q291" s="51"/>
      <c r="R291" s="51"/>
      <c r="S291" s="51"/>
    </row>
    <row r="292" spans="9:19" x14ac:dyDescent="0.25">
      <c r="L292" s="51"/>
      <c r="M292" s="51"/>
      <c r="N292" s="51">
        <v>290</v>
      </c>
      <c r="O292" s="36">
        <v>400</v>
      </c>
      <c r="P292" s="36">
        <v>560</v>
      </c>
      <c r="Q292" s="51"/>
      <c r="R292" s="51"/>
      <c r="S292" s="51"/>
    </row>
    <row r="293" spans="9:19" x14ac:dyDescent="0.25">
      <c r="L293" s="51"/>
      <c r="M293" s="51"/>
      <c r="N293" s="51">
        <v>291</v>
      </c>
      <c r="O293" s="36">
        <v>400</v>
      </c>
      <c r="P293" s="36">
        <v>560</v>
      </c>
      <c r="Q293" s="51"/>
      <c r="R293" s="51"/>
      <c r="S293" s="51"/>
    </row>
    <row r="294" spans="9:19" x14ac:dyDescent="0.25">
      <c r="L294" s="51"/>
      <c r="M294" s="51"/>
      <c r="N294" s="51">
        <v>292</v>
      </c>
      <c r="O294" s="36">
        <v>400</v>
      </c>
      <c r="P294" s="36">
        <v>560</v>
      </c>
      <c r="Q294" s="51"/>
      <c r="R294" s="51"/>
      <c r="S294" s="51"/>
    </row>
    <row r="295" spans="9:19" x14ac:dyDescent="0.25">
      <c r="I295" s="55"/>
      <c r="J295" s="58"/>
      <c r="K295" s="58"/>
      <c r="L295" s="51"/>
      <c r="M295" s="51"/>
      <c r="N295" s="51">
        <v>293</v>
      </c>
      <c r="O295" s="36">
        <v>400</v>
      </c>
      <c r="P295" s="36">
        <v>560</v>
      </c>
      <c r="Q295" s="51"/>
      <c r="R295" s="51"/>
      <c r="S295" s="51"/>
    </row>
    <row r="296" spans="9:19" x14ac:dyDescent="0.25">
      <c r="L296" s="51"/>
      <c r="M296" s="51"/>
      <c r="N296" s="51">
        <v>294</v>
      </c>
      <c r="O296" s="36">
        <v>400</v>
      </c>
      <c r="P296" s="36">
        <v>560</v>
      </c>
      <c r="Q296" s="51"/>
      <c r="R296" s="51"/>
      <c r="S296" s="51"/>
    </row>
    <row r="297" spans="9:19" x14ac:dyDescent="0.25">
      <c r="L297" s="51"/>
      <c r="M297" s="51"/>
      <c r="N297" s="51">
        <v>295</v>
      </c>
      <c r="O297" s="36">
        <v>400</v>
      </c>
      <c r="P297" s="36">
        <v>560</v>
      </c>
      <c r="Q297" s="51"/>
      <c r="R297" s="51"/>
      <c r="S297" s="51"/>
    </row>
    <row r="298" spans="9:19" x14ac:dyDescent="0.25">
      <c r="L298" s="51"/>
      <c r="M298" s="51"/>
      <c r="N298" s="51">
        <v>296</v>
      </c>
      <c r="O298" s="36">
        <v>400</v>
      </c>
      <c r="P298" s="36">
        <v>560</v>
      </c>
      <c r="Q298" s="51"/>
      <c r="R298" s="51"/>
      <c r="S298" s="51"/>
    </row>
    <row r="299" spans="9:19" x14ac:dyDescent="0.25">
      <c r="L299" s="51"/>
      <c r="M299" s="51"/>
      <c r="N299" s="51">
        <v>297</v>
      </c>
      <c r="O299" s="36">
        <v>400</v>
      </c>
      <c r="P299" s="36">
        <v>560</v>
      </c>
      <c r="Q299" s="51"/>
      <c r="R299" s="51"/>
      <c r="S299" s="51"/>
    </row>
    <row r="300" spans="9:19" x14ac:dyDescent="0.25">
      <c r="L300" s="51"/>
      <c r="M300" s="51"/>
      <c r="N300" s="51">
        <v>298</v>
      </c>
      <c r="O300" s="36">
        <v>400</v>
      </c>
      <c r="P300" s="36">
        <v>560</v>
      </c>
      <c r="Q300" s="51"/>
      <c r="R300" s="51"/>
      <c r="S300" s="51"/>
    </row>
    <row r="301" spans="9:19" x14ac:dyDescent="0.25">
      <c r="L301" s="51"/>
      <c r="M301" s="51"/>
      <c r="N301" s="51">
        <v>299</v>
      </c>
      <c r="O301" s="36">
        <v>400</v>
      </c>
      <c r="P301" s="36">
        <v>560</v>
      </c>
      <c r="Q301" s="51"/>
      <c r="R301" s="51"/>
      <c r="S301" s="51"/>
    </row>
    <row r="302" spans="9:19" x14ac:dyDescent="0.25">
      <c r="L302" s="51"/>
      <c r="M302" s="51"/>
      <c r="N302" s="51">
        <v>300</v>
      </c>
      <c r="O302" s="36">
        <v>400</v>
      </c>
      <c r="P302" s="36">
        <v>560</v>
      </c>
      <c r="Q302" s="51"/>
      <c r="R302" s="51"/>
      <c r="S302" s="51"/>
    </row>
    <row r="303" spans="9:19" x14ac:dyDescent="0.25">
      <c r="L303" s="51"/>
      <c r="M303" s="51"/>
      <c r="N303" s="51">
        <v>301</v>
      </c>
      <c r="O303" s="36">
        <v>400</v>
      </c>
      <c r="P303" s="36">
        <v>560</v>
      </c>
      <c r="Q303" s="51"/>
      <c r="R303" s="51"/>
      <c r="S303" s="51"/>
    </row>
    <row r="304" spans="9:19" x14ac:dyDescent="0.25">
      <c r="L304" s="51"/>
      <c r="M304" s="51"/>
      <c r="N304" s="51">
        <v>302</v>
      </c>
      <c r="O304" s="36">
        <v>400</v>
      </c>
      <c r="P304" s="36">
        <v>560</v>
      </c>
      <c r="Q304" s="51"/>
      <c r="R304" s="51"/>
      <c r="S304" s="51"/>
    </row>
    <row r="305" spans="12:19" x14ac:dyDescent="0.25">
      <c r="L305" s="51"/>
      <c r="M305" s="51"/>
      <c r="N305" s="51">
        <v>303</v>
      </c>
      <c r="O305" s="36">
        <v>400</v>
      </c>
      <c r="P305" s="36">
        <v>560</v>
      </c>
      <c r="Q305" s="51"/>
      <c r="R305" s="51"/>
      <c r="S305" s="51"/>
    </row>
    <row r="306" spans="12:19" x14ac:dyDescent="0.25">
      <c r="L306" s="51"/>
      <c r="M306" s="51"/>
      <c r="N306" s="51">
        <v>304</v>
      </c>
      <c r="O306" s="36">
        <v>400</v>
      </c>
      <c r="P306" s="36">
        <v>560</v>
      </c>
      <c r="Q306" s="51"/>
      <c r="R306" s="51"/>
      <c r="S306" s="51"/>
    </row>
    <row r="307" spans="12:19" x14ac:dyDescent="0.25">
      <c r="L307" s="51"/>
      <c r="M307" s="51"/>
      <c r="N307" s="51">
        <v>305</v>
      </c>
      <c r="O307" s="36">
        <v>400</v>
      </c>
      <c r="P307" s="36">
        <v>560</v>
      </c>
      <c r="Q307" s="51"/>
      <c r="R307" s="51"/>
      <c r="S307" s="51"/>
    </row>
    <row r="308" spans="12:19" x14ac:dyDescent="0.25">
      <c r="L308" s="51"/>
      <c r="M308" s="51"/>
      <c r="N308" s="51">
        <v>306</v>
      </c>
      <c r="O308" s="36">
        <v>400</v>
      </c>
      <c r="P308" s="36">
        <v>560</v>
      </c>
      <c r="Q308" s="51"/>
      <c r="R308" s="51"/>
      <c r="S308" s="51"/>
    </row>
    <row r="309" spans="12:19" x14ac:dyDescent="0.25">
      <c r="L309" s="51"/>
      <c r="M309" s="51"/>
      <c r="N309" s="51">
        <v>307</v>
      </c>
      <c r="O309" s="36">
        <v>400</v>
      </c>
      <c r="P309" s="36">
        <v>560</v>
      </c>
      <c r="Q309" s="51"/>
      <c r="R309" s="51"/>
      <c r="S309" s="51"/>
    </row>
    <row r="310" spans="12:19" x14ac:dyDescent="0.25">
      <c r="L310" s="51"/>
      <c r="M310" s="51"/>
      <c r="N310" s="51">
        <v>308</v>
      </c>
      <c r="O310" s="36">
        <v>400</v>
      </c>
      <c r="P310" s="36">
        <v>560</v>
      </c>
      <c r="Q310" s="51"/>
      <c r="R310" s="51"/>
      <c r="S310" s="51"/>
    </row>
    <row r="311" spans="12:19" x14ac:dyDescent="0.25">
      <c r="L311" s="51"/>
      <c r="M311" s="51"/>
      <c r="N311" s="51">
        <v>309</v>
      </c>
      <c r="O311" s="36">
        <v>400</v>
      </c>
      <c r="P311" s="36">
        <v>560</v>
      </c>
      <c r="Q311" s="51"/>
      <c r="R311" s="51"/>
      <c r="S311" s="51"/>
    </row>
    <row r="312" spans="12:19" x14ac:dyDescent="0.25">
      <c r="L312" s="51"/>
      <c r="M312" s="51"/>
      <c r="N312" s="51">
        <v>310</v>
      </c>
      <c r="O312" s="36">
        <v>400</v>
      </c>
      <c r="P312" s="36">
        <v>560</v>
      </c>
      <c r="Q312" s="51"/>
      <c r="R312" s="51"/>
      <c r="S312" s="51"/>
    </row>
    <row r="313" spans="12:19" x14ac:dyDescent="0.25">
      <c r="L313" s="51"/>
      <c r="M313" s="51"/>
      <c r="N313" s="51">
        <v>311</v>
      </c>
      <c r="O313" s="36">
        <v>400</v>
      </c>
      <c r="P313" s="36">
        <v>560</v>
      </c>
      <c r="Q313" s="51"/>
      <c r="R313" s="51"/>
      <c r="S313" s="51"/>
    </row>
    <row r="314" spans="12:19" x14ac:dyDescent="0.25">
      <c r="L314" s="51"/>
      <c r="M314" s="51"/>
      <c r="N314" s="51">
        <v>312</v>
      </c>
      <c r="O314" s="36">
        <v>400</v>
      </c>
      <c r="P314" s="36">
        <v>560</v>
      </c>
      <c r="Q314" s="51"/>
      <c r="R314" s="51"/>
      <c r="S314" s="51"/>
    </row>
    <row r="315" spans="12:19" x14ac:dyDescent="0.25">
      <c r="L315" s="51"/>
      <c r="M315" s="51"/>
      <c r="N315" s="51">
        <v>313</v>
      </c>
      <c r="O315" s="36">
        <v>400</v>
      </c>
      <c r="P315" s="36">
        <v>560</v>
      </c>
      <c r="Q315" s="51"/>
      <c r="R315" s="51"/>
      <c r="S315" s="51"/>
    </row>
    <row r="316" spans="12:19" x14ac:dyDescent="0.25">
      <c r="L316" s="51"/>
      <c r="M316" s="51"/>
      <c r="N316" s="51">
        <v>314</v>
      </c>
      <c r="O316" s="36">
        <v>400</v>
      </c>
      <c r="P316" s="36">
        <v>560</v>
      </c>
      <c r="Q316" s="51"/>
      <c r="R316" s="51"/>
      <c r="S316" s="51"/>
    </row>
    <row r="317" spans="12:19" x14ac:dyDescent="0.25">
      <c r="L317" s="51"/>
      <c r="M317" s="51"/>
      <c r="N317" s="51">
        <v>315</v>
      </c>
      <c r="O317" s="36">
        <v>400</v>
      </c>
      <c r="P317" s="36">
        <v>560</v>
      </c>
      <c r="Q317" s="51"/>
      <c r="R317" s="51"/>
      <c r="S317" s="51"/>
    </row>
    <row r="318" spans="12:19" x14ac:dyDescent="0.25">
      <c r="L318" s="51"/>
      <c r="M318" s="51"/>
      <c r="N318" s="51">
        <v>316</v>
      </c>
      <c r="O318" s="36">
        <v>400</v>
      </c>
      <c r="P318" s="36">
        <v>560</v>
      </c>
      <c r="Q318" s="51"/>
      <c r="R318" s="51"/>
      <c r="S318" s="51"/>
    </row>
    <row r="319" spans="12:19" x14ac:dyDescent="0.25">
      <c r="L319" s="51"/>
      <c r="M319" s="51"/>
      <c r="N319" s="51">
        <v>317</v>
      </c>
      <c r="O319" s="36">
        <v>400</v>
      </c>
      <c r="P319" s="36">
        <v>560</v>
      </c>
      <c r="Q319" s="51"/>
      <c r="R319" s="51"/>
      <c r="S319" s="51"/>
    </row>
    <row r="320" spans="12:19" x14ac:dyDescent="0.25">
      <c r="L320" s="51"/>
      <c r="M320" s="51"/>
      <c r="N320" s="51">
        <v>318</v>
      </c>
      <c r="O320" s="36">
        <v>400</v>
      </c>
      <c r="P320" s="36">
        <v>560</v>
      </c>
      <c r="Q320" s="51"/>
      <c r="R320" s="51"/>
      <c r="S320" s="51"/>
    </row>
    <row r="321" spans="12:19" x14ac:dyDescent="0.25">
      <c r="L321" s="51"/>
      <c r="M321" s="51"/>
      <c r="N321" s="51">
        <v>319</v>
      </c>
      <c r="O321" s="36">
        <v>400</v>
      </c>
      <c r="P321" s="36">
        <v>560</v>
      </c>
      <c r="Q321" s="51"/>
      <c r="R321" s="51"/>
      <c r="S321" s="51"/>
    </row>
    <row r="322" spans="12:19" x14ac:dyDescent="0.25">
      <c r="L322" s="51"/>
      <c r="M322" s="51"/>
      <c r="N322" s="51">
        <v>320</v>
      </c>
      <c r="O322" s="36">
        <v>400</v>
      </c>
      <c r="P322" s="36">
        <v>560</v>
      </c>
      <c r="Q322" s="51"/>
      <c r="R322" s="51"/>
      <c r="S322" s="51"/>
    </row>
    <row r="323" spans="12:19" x14ac:dyDescent="0.25">
      <c r="L323" s="51"/>
      <c r="M323" s="51"/>
      <c r="N323" s="51">
        <v>321</v>
      </c>
      <c r="O323" s="36">
        <v>400</v>
      </c>
      <c r="P323" s="36">
        <v>560</v>
      </c>
      <c r="Q323" s="51"/>
      <c r="R323" s="51"/>
      <c r="S323" s="51"/>
    </row>
    <row r="324" spans="12:19" x14ac:dyDescent="0.25">
      <c r="L324" s="51"/>
      <c r="M324" s="51"/>
      <c r="N324" s="51">
        <v>322</v>
      </c>
      <c r="O324" s="36">
        <v>400</v>
      </c>
      <c r="P324" s="36">
        <v>560</v>
      </c>
      <c r="Q324" s="51"/>
      <c r="R324" s="51"/>
      <c r="S324" s="51"/>
    </row>
    <row r="325" spans="12:19" x14ac:dyDescent="0.25">
      <c r="L325" s="51"/>
      <c r="M325" s="51"/>
      <c r="N325" s="51">
        <v>323</v>
      </c>
      <c r="O325" s="36">
        <v>400</v>
      </c>
      <c r="P325" s="36">
        <v>560</v>
      </c>
      <c r="Q325" s="51"/>
      <c r="R325" s="51"/>
      <c r="S325" s="51"/>
    </row>
    <row r="326" spans="12:19" x14ac:dyDescent="0.25">
      <c r="L326" s="51"/>
      <c r="M326" s="51"/>
      <c r="N326" s="51">
        <v>324</v>
      </c>
      <c r="O326" s="36">
        <v>400</v>
      </c>
      <c r="P326" s="36">
        <v>560</v>
      </c>
      <c r="Q326" s="51"/>
      <c r="R326" s="51"/>
      <c r="S326" s="51"/>
    </row>
    <row r="327" spans="12:19" x14ac:dyDescent="0.25">
      <c r="L327" s="51"/>
      <c r="M327" s="51"/>
      <c r="N327" s="51">
        <v>325</v>
      </c>
      <c r="O327" s="36">
        <v>400</v>
      </c>
      <c r="P327" s="36">
        <v>560</v>
      </c>
      <c r="Q327" s="51"/>
      <c r="R327" s="51"/>
      <c r="S327" s="51"/>
    </row>
    <row r="328" spans="12:19" x14ac:dyDescent="0.25">
      <c r="L328" s="51"/>
      <c r="M328" s="51"/>
      <c r="N328" s="51">
        <v>326</v>
      </c>
      <c r="O328" s="36">
        <v>400</v>
      </c>
      <c r="P328" s="36">
        <v>560</v>
      </c>
      <c r="Q328" s="51"/>
      <c r="R328" s="51"/>
      <c r="S328" s="51"/>
    </row>
    <row r="329" spans="12:19" x14ac:dyDescent="0.25">
      <c r="L329" s="51"/>
      <c r="M329" s="51"/>
      <c r="N329" s="51">
        <v>327</v>
      </c>
      <c r="O329" s="36">
        <v>400</v>
      </c>
      <c r="P329" s="36">
        <v>560</v>
      </c>
      <c r="Q329" s="51"/>
      <c r="R329" s="51"/>
      <c r="S329" s="51"/>
    </row>
    <row r="330" spans="12:19" x14ac:dyDescent="0.25">
      <c r="L330" s="51"/>
      <c r="M330" s="51"/>
      <c r="N330" s="51">
        <v>328</v>
      </c>
      <c r="O330" s="36">
        <v>400</v>
      </c>
      <c r="P330" s="36">
        <v>560</v>
      </c>
      <c r="Q330" s="51"/>
      <c r="R330" s="51"/>
      <c r="S330" s="51"/>
    </row>
    <row r="331" spans="12:19" x14ac:dyDescent="0.25">
      <c r="L331" s="51"/>
      <c r="M331" s="51"/>
      <c r="N331" s="51">
        <v>329</v>
      </c>
      <c r="O331" s="36">
        <v>400</v>
      </c>
      <c r="P331" s="36">
        <v>560</v>
      </c>
      <c r="Q331" s="51"/>
      <c r="R331" s="51"/>
      <c r="S331" s="51"/>
    </row>
    <row r="332" spans="12:19" x14ac:dyDescent="0.25">
      <c r="L332" s="51"/>
      <c r="M332" s="51"/>
      <c r="N332" s="51">
        <v>330</v>
      </c>
      <c r="O332" s="36">
        <v>400</v>
      </c>
      <c r="P332" s="36">
        <v>560</v>
      </c>
      <c r="Q332" s="51"/>
      <c r="R332" s="51"/>
      <c r="S332" s="51"/>
    </row>
    <row r="333" spans="12:19" x14ac:dyDescent="0.25">
      <c r="L333" s="51"/>
      <c r="M333" s="51"/>
      <c r="N333" s="51">
        <v>331</v>
      </c>
      <c r="O333" s="36">
        <v>400</v>
      </c>
      <c r="P333" s="36">
        <v>560</v>
      </c>
      <c r="Q333" s="51"/>
      <c r="R333" s="51"/>
      <c r="S333" s="51"/>
    </row>
    <row r="334" spans="12:19" x14ac:dyDescent="0.25">
      <c r="L334" s="51"/>
      <c r="M334" s="51"/>
      <c r="N334" s="51">
        <v>332</v>
      </c>
      <c r="O334" s="36">
        <v>400</v>
      </c>
      <c r="P334" s="36">
        <v>560</v>
      </c>
      <c r="Q334" s="51"/>
      <c r="R334" s="51"/>
      <c r="S334" s="51"/>
    </row>
    <row r="335" spans="12:19" x14ac:dyDescent="0.25">
      <c r="L335" s="51"/>
      <c r="M335" s="51"/>
      <c r="N335" s="51">
        <v>333</v>
      </c>
      <c r="O335" s="36">
        <v>400</v>
      </c>
      <c r="P335" s="36">
        <v>560</v>
      </c>
      <c r="Q335" s="51"/>
      <c r="R335" s="51"/>
      <c r="S335" s="51"/>
    </row>
    <row r="336" spans="12:19" x14ac:dyDescent="0.25">
      <c r="L336" s="51"/>
      <c r="M336" s="51"/>
      <c r="N336" s="51">
        <v>334</v>
      </c>
      <c r="O336" s="36">
        <v>400</v>
      </c>
      <c r="P336" s="36">
        <v>560</v>
      </c>
      <c r="Q336" s="51"/>
      <c r="R336" s="51"/>
      <c r="S336" s="51"/>
    </row>
    <row r="337" spans="12:19" x14ac:dyDescent="0.25">
      <c r="L337" s="51"/>
      <c r="M337" s="51"/>
      <c r="N337" s="51">
        <v>335</v>
      </c>
      <c r="O337" s="36">
        <v>400</v>
      </c>
      <c r="P337" s="36">
        <v>560</v>
      </c>
      <c r="Q337" s="51"/>
      <c r="R337" s="51"/>
      <c r="S337" s="51"/>
    </row>
    <row r="338" spans="12:19" x14ac:dyDescent="0.25">
      <c r="L338" s="51"/>
      <c r="M338" s="51"/>
      <c r="N338" s="51">
        <v>336</v>
      </c>
      <c r="O338" s="36">
        <v>400</v>
      </c>
      <c r="P338" s="36">
        <v>560</v>
      </c>
      <c r="Q338" s="51"/>
      <c r="R338" s="51"/>
      <c r="S338" s="51"/>
    </row>
    <row r="339" spans="12:19" x14ac:dyDescent="0.25">
      <c r="L339" s="51"/>
      <c r="M339" s="51"/>
      <c r="N339" s="51">
        <v>337</v>
      </c>
      <c r="O339" s="36">
        <v>400</v>
      </c>
      <c r="P339" s="36">
        <v>560</v>
      </c>
      <c r="Q339" s="51"/>
      <c r="R339" s="51"/>
      <c r="S339" s="51"/>
    </row>
    <row r="340" spans="12:19" x14ac:dyDescent="0.25">
      <c r="L340" s="51"/>
      <c r="M340" s="51"/>
      <c r="N340" s="51">
        <v>338</v>
      </c>
      <c r="O340" s="36">
        <v>400</v>
      </c>
      <c r="P340" s="36">
        <v>560</v>
      </c>
      <c r="Q340" s="51"/>
      <c r="R340" s="51"/>
      <c r="S340" s="51"/>
    </row>
    <row r="341" spans="12:19" x14ac:dyDescent="0.25">
      <c r="L341" s="51"/>
      <c r="M341" s="51"/>
      <c r="N341" s="51">
        <v>339</v>
      </c>
      <c r="O341" s="36">
        <v>400</v>
      </c>
      <c r="P341" s="36">
        <v>560</v>
      </c>
      <c r="Q341" s="51"/>
      <c r="R341" s="51"/>
      <c r="S341" s="51"/>
    </row>
    <row r="342" spans="12:19" x14ac:dyDescent="0.25">
      <c r="L342" s="51"/>
      <c r="M342" s="51"/>
      <c r="N342" s="51">
        <v>340</v>
      </c>
      <c r="O342" s="36">
        <v>400</v>
      </c>
      <c r="P342" s="36">
        <v>560</v>
      </c>
      <c r="Q342" s="51"/>
      <c r="R342" s="51"/>
      <c r="S342" s="51"/>
    </row>
    <row r="343" spans="12:19" x14ac:dyDescent="0.25">
      <c r="L343" s="51"/>
      <c r="M343" s="51"/>
      <c r="N343" s="51">
        <v>341</v>
      </c>
      <c r="O343" s="36">
        <v>400</v>
      </c>
      <c r="P343" s="36">
        <v>560</v>
      </c>
      <c r="Q343" s="51"/>
      <c r="R343" s="51"/>
      <c r="S343" s="51"/>
    </row>
    <row r="344" spans="12:19" x14ac:dyDescent="0.25">
      <c r="L344" s="51"/>
      <c r="M344" s="51"/>
      <c r="N344" s="51">
        <v>342</v>
      </c>
      <c r="O344" s="36">
        <v>400</v>
      </c>
      <c r="P344" s="36">
        <v>560</v>
      </c>
      <c r="Q344" s="51"/>
      <c r="R344" s="51"/>
      <c r="S344" s="51"/>
    </row>
    <row r="345" spans="12:19" x14ac:dyDescent="0.25">
      <c r="L345" s="51"/>
      <c r="M345" s="51"/>
      <c r="N345" s="51">
        <v>343</v>
      </c>
      <c r="O345" s="36">
        <v>400</v>
      </c>
      <c r="P345" s="36">
        <v>560</v>
      </c>
      <c r="Q345" s="51"/>
      <c r="R345" s="51"/>
      <c r="S345" s="51"/>
    </row>
    <row r="346" spans="12:19" x14ac:dyDescent="0.25">
      <c r="L346" s="51"/>
      <c r="M346" s="51"/>
      <c r="N346" s="51">
        <v>344</v>
      </c>
      <c r="O346" s="36">
        <v>400</v>
      </c>
      <c r="P346" s="36">
        <v>560</v>
      </c>
      <c r="Q346" s="51"/>
      <c r="R346" s="51"/>
      <c r="S346" s="51"/>
    </row>
    <row r="347" spans="12:19" x14ac:dyDescent="0.25">
      <c r="L347" s="51"/>
      <c r="M347" s="51"/>
      <c r="N347" s="51">
        <v>345</v>
      </c>
      <c r="O347" s="36">
        <v>400</v>
      </c>
      <c r="P347" s="36">
        <v>560</v>
      </c>
      <c r="Q347" s="51"/>
      <c r="R347" s="51"/>
      <c r="S347" s="51"/>
    </row>
    <row r="348" spans="12:19" x14ac:dyDescent="0.25">
      <c r="L348" s="51"/>
      <c r="M348" s="51"/>
      <c r="N348" s="51">
        <v>346</v>
      </c>
      <c r="O348" s="36">
        <v>400</v>
      </c>
      <c r="P348" s="36">
        <v>560</v>
      </c>
      <c r="Q348" s="51"/>
      <c r="R348" s="51"/>
      <c r="S348" s="51"/>
    </row>
    <row r="349" spans="12:19" x14ac:dyDescent="0.25">
      <c r="L349" s="51"/>
      <c r="M349" s="51"/>
      <c r="N349" s="51">
        <v>347</v>
      </c>
      <c r="O349" s="36">
        <v>400</v>
      </c>
      <c r="P349" s="36">
        <v>560</v>
      </c>
      <c r="Q349" s="51"/>
      <c r="R349" s="51"/>
      <c r="S349" s="51"/>
    </row>
    <row r="350" spans="12:19" x14ac:dyDescent="0.25">
      <c r="L350" s="51"/>
      <c r="M350" s="51"/>
      <c r="N350" s="51">
        <v>348</v>
      </c>
      <c r="O350" s="36">
        <v>400</v>
      </c>
      <c r="P350" s="36">
        <v>560</v>
      </c>
      <c r="Q350" s="51"/>
      <c r="R350" s="51"/>
      <c r="S350" s="51"/>
    </row>
    <row r="351" spans="12:19" x14ac:dyDescent="0.25">
      <c r="L351" s="51"/>
      <c r="M351" s="51"/>
      <c r="N351" s="51">
        <v>349</v>
      </c>
      <c r="O351" s="36">
        <v>400</v>
      </c>
      <c r="P351" s="36">
        <v>560</v>
      </c>
      <c r="Q351" s="51"/>
      <c r="R351" s="51"/>
      <c r="S351" s="51"/>
    </row>
    <row r="352" spans="12:19" x14ac:dyDescent="0.25">
      <c r="L352" s="51"/>
      <c r="M352" s="51"/>
      <c r="N352" s="51">
        <v>350</v>
      </c>
      <c r="O352" s="36">
        <v>400</v>
      </c>
      <c r="P352" s="36">
        <v>560</v>
      </c>
      <c r="Q352" s="51"/>
      <c r="R352" s="51"/>
      <c r="S352" s="51"/>
    </row>
    <row r="353" spans="12:19" x14ac:dyDescent="0.25">
      <c r="L353" s="51"/>
      <c r="M353" s="51"/>
      <c r="N353" s="51">
        <v>351</v>
      </c>
      <c r="O353" s="36">
        <v>400</v>
      </c>
      <c r="P353" s="36">
        <v>560</v>
      </c>
      <c r="Q353" s="51"/>
      <c r="R353" s="51"/>
      <c r="S353" s="51"/>
    </row>
    <row r="354" spans="12:19" x14ac:dyDescent="0.25">
      <c r="L354" s="51"/>
      <c r="M354" s="51"/>
      <c r="N354" s="51">
        <v>352</v>
      </c>
      <c r="O354" s="36">
        <v>400</v>
      </c>
      <c r="P354" s="36">
        <v>560</v>
      </c>
      <c r="Q354" s="51"/>
      <c r="R354" s="51"/>
      <c r="S354" s="51"/>
    </row>
    <row r="355" spans="12:19" x14ac:dyDescent="0.25">
      <c r="L355" s="51"/>
      <c r="M355" s="51"/>
      <c r="N355" s="51">
        <v>353</v>
      </c>
      <c r="O355" s="36">
        <v>400</v>
      </c>
      <c r="P355" s="36">
        <v>560</v>
      </c>
      <c r="Q355" s="51"/>
      <c r="R355" s="51"/>
      <c r="S355" s="51"/>
    </row>
    <row r="356" spans="12:19" x14ac:dyDescent="0.25">
      <c r="L356" s="51"/>
      <c r="M356" s="51"/>
      <c r="N356" s="51">
        <v>354</v>
      </c>
      <c r="O356" s="36">
        <v>400</v>
      </c>
      <c r="P356" s="36">
        <v>560</v>
      </c>
      <c r="Q356" s="51"/>
      <c r="R356" s="51"/>
      <c r="S356" s="51"/>
    </row>
    <row r="357" spans="12:19" x14ac:dyDescent="0.25">
      <c r="L357" s="51"/>
      <c r="M357" s="51"/>
      <c r="N357" s="51">
        <v>355</v>
      </c>
      <c r="O357" s="36">
        <v>400</v>
      </c>
      <c r="P357" s="36">
        <v>560</v>
      </c>
      <c r="Q357" s="51"/>
      <c r="R357" s="51"/>
      <c r="S357" s="51"/>
    </row>
    <row r="358" spans="12:19" x14ac:dyDescent="0.25">
      <c r="L358" s="51"/>
      <c r="M358" s="51"/>
      <c r="N358" s="51">
        <v>356</v>
      </c>
      <c r="O358" s="36">
        <v>400</v>
      </c>
      <c r="P358" s="36">
        <v>560</v>
      </c>
      <c r="Q358" s="51"/>
      <c r="R358" s="51"/>
      <c r="S358" s="51"/>
    </row>
    <row r="359" spans="12:19" x14ac:dyDescent="0.25">
      <c r="L359" s="51"/>
      <c r="M359" s="51"/>
      <c r="N359" s="51">
        <v>357</v>
      </c>
      <c r="O359" s="36">
        <v>400</v>
      </c>
      <c r="P359" s="36">
        <v>560</v>
      </c>
      <c r="Q359" s="51"/>
      <c r="R359" s="51"/>
      <c r="S359" s="51"/>
    </row>
    <row r="360" spans="12:19" x14ac:dyDescent="0.25">
      <c r="L360" s="51"/>
      <c r="M360" s="51"/>
      <c r="N360" s="51">
        <v>358</v>
      </c>
      <c r="O360" s="36">
        <v>400</v>
      </c>
      <c r="P360" s="36">
        <v>560</v>
      </c>
      <c r="Q360" s="51"/>
      <c r="R360" s="51"/>
      <c r="S360" s="51"/>
    </row>
    <row r="361" spans="12:19" x14ac:dyDescent="0.25">
      <c r="L361" s="51"/>
      <c r="M361" s="51"/>
      <c r="N361" s="51">
        <v>359</v>
      </c>
      <c r="O361" s="36">
        <v>400</v>
      </c>
      <c r="P361" s="36">
        <v>560</v>
      </c>
      <c r="Q361" s="51"/>
      <c r="R361" s="51"/>
      <c r="S361" s="51"/>
    </row>
    <row r="362" spans="12:19" x14ac:dyDescent="0.25">
      <c r="L362" s="51"/>
      <c r="M362" s="51"/>
      <c r="N362" s="51">
        <v>360</v>
      </c>
      <c r="O362" s="36">
        <v>400</v>
      </c>
      <c r="P362" s="36">
        <v>560</v>
      </c>
      <c r="Q362" s="51"/>
      <c r="R362" s="51"/>
      <c r="S362" s="51"/>
    </row>
    <row r="363" spans="12:19" x14ac:dyDescent="0.25">
      <c r="L363" s="51"/>
      <c r="M363" s="51"/>
      <c r="N363" s="51">
        <v>361</v>
      </c>
      <c r="O363" s="36">
        <v>400</v>
      </c>
      <c r="P363" s="36">
        <v>560</v>
      </c>
      <c r="Q363" s="51"/>
      <c r="R363" s="51"/>
      <c r="S363" s="51"/>
    </row>
    <row r="364" spans="12:19" x14ac:dyDescent="0.25">
      <c r="L364" s="51"/>
      <c r="M364" s="51"/>
      <c r="N364" s="51">
        <v>362</v>
      </c>
      <c r="O364" s="36">
        <v>400</v>
      </c>
      <c r="P364" s="36">
        <v>560</v>
      </c>
      <c r="Q364" s="51"/>
      <c r="R364" s="51"/>
      <c r="S364" s="51"/>
    </row>
    <row r="365" spans="12:19" x14ac:dyDescent="0.25">
      <c r="L365" s="51"/>
      <c r="M365" s="51"/>
      <c r="N365" s="51">
        <v>363</v>
      </c>
      <c r="O365" s="36">
        <v>400</v>
      </c>
      <c r="P365" s="36">
        <v>560</v>
      </c>
      <c r="Q365" s="51"/>
      <c r="R365" s="51"/>
      <c r="S365" s="51"/>
    </row>
    <row r="366" spans="12:19" x14ac:dyDescent="0.25">
      <c r="L366" s="51"/>
      <c r="M366" s="51"/>
      <c r="N366" s="51">
        <v>364</v>
      </c>
      <c r="O366" s="36">
        <v>400</v>
      </c>
      <c r="P366" s="36">
        <v>560</v>
      </c>
      <c r="Q366" s="51"/>
      <c r="R366" s="51"/>
      <c r="S366" s="51"/>
    </row>
    <row r="367" spans="12:19" x14ac:dyDescent="0.25">
      <c r="L367" s="51"/>
      <c r="M367" s="51"/>
      <c r="N367" s="51">
        <v>365</v>
      </c>
      <c r="O367" s="36">
        <v>400</v>
      </c>
      <c r="P367" s="36">
        <v>560</v>
      </c>
      <c r="Q367" s="51"/>
      <c r="R367" s="51"/>
      <c r="S367" s="51"/>
    </row>
    <row r="368" spans="12:19" x14ac:dyDescent="0.25">
      <c r="L368" s="51"/>
      <c r="M368" s="51"/>
      <c r="N368" s="51">
        <v>366</v>
      </c>
      <c r="O368" s="36">
        <v>400</v>
      </c>
      <c r="P368" s="36">
        <v>560</v>
      </c>
      <c r="Q368" s="51"/>
      <c r="R368" s="51"/>
      <c r="S368" s="51"/>
    </row>
    <row r="369" spans="9:19" x14ac:dyDescent="0.25">
      <c r="L369" s="51"/>
      <c r="M369" s="51"/>
      <c r="N369" s="51">
        <v>367</v>
      </c>
      <c r="O369" s="36">
        <v>400</v>
      </c>
      <c r="P369" s="36">
        <v>560</v>
      </c>
      <c r="Q369" s="51"/>
      <c r="R369" s="51"/>
      <c r="S369" s="51"/>
    </row>
    <row r="370" spans="9:19" x14ac:dyDescent="0.25">
      <c r="L370" s="51"/>
      <c r="M370" s="51"/>
      <c r="N370" s="51">
        <v>368</v>
      </c>
      <c r="O370" s="36">
        <v>400</v>
      </c>
      <c r="P370" s="36">
        <v>560</v>
      </c>
      <c r="Q370" s="51"/>
      <c r="R370" s="51"/>
      <c r="S370" s="51"/>
    </row>
    <row r="371" spans="9:19" x14ac:dyDescent="0.25">
      <c r="L371" s="51"/>
      <c r="M371" s="51"/>
      <c r="N371" s="51">
        <v>369</v>
      </c>
      <c r="O371" s="36">
        <v>400</v>
      </c>
      <c r="P371" s="36">
        <v>560</v>
      </c>
      <c r="Q371" s="51"/>
      <c r="R371" s="51"/>
      <c r="S371" s="51"/>
    </row>
    <row r="372" spans="9:19" x14ac:dyDescent="0.25">
      <c r="L372" s="51"/>
      <c r="M372" s="51"/>
      <c r="N372" s="51">
        <v>370</v>
      </c>
      <c r="O372" s="36">
        <v>400</v>
      </c>
      <c r="P372" s="36">
        <v>560</v>
      </c>
      <c r="Q372" s="51"/>
      <c r="R372" s="51"/>
      <c r="S372" s="51"/>
    </row>
    <row r="373" spans="9:19" x14ac:dyDescent="0.25">
      <c r="L373" s="51"/>
      <c r="M373" s="51"/>
      <c r="N373" s="51">
        <v>371</v>
      </c>
      <c r="O373" s="36">
        <v>400</v>
      </c>
      <c r="P373" s="36">
        <v>560</v>
      </c>
      <c r="Q373" s="51"/>
      <c r="R373" s="51"/>
      <c r="S373" s="51"/>
    </row>
    <row r="374" spans="9:19" x14ac:dyDescent="0.25">
      <c r="L374" s="51"/>
      <c r="M374" s="51"/>
      <c r="N374" s="51">
        <v>372</v>
      </c>
      <c r="O374" s="36">
        <v>400</v>
      </c>
      <c r="P374" s="36">
        <v>560</v>
      </c>
      <c r="Q374" s="51"/>
      <c r="R374" s="51"/>
      <c r="S374" s="51"/>
    </row>
    <row r="375" spans="9:19" x14ac:dyDescent="0.25">
      <c r="L375" s="51"/>
      <c r="M375" s="51"/>
      <c r="N375" s="51">
        <v>373</v>
      </c>
      <c r="O375" s="36">
        <v>400</v>
      </c>
      <c r="P375" s="36">
        <v>560</v>
      </c>
      <c r="Q375" s="51"/>
      <c r="R375" s="51"/>
      <c r="S375" s="51"/>
    </row>
    <row r="376" spans="9:19" x14ac:dyDescent="0.25">
      <c r="L376" s="51"/>
      <c r="M376" s="51"/>
      <c r="N376" s="51">
        <v>374</v>
      </c>
      <c r="O376" s="36">
        <v>400</v>
      </c>
      <c r="P376" s="36">
        <v>560</v>
      </c>
      <c r="Q376" s="51"/>
      <c r="R376" s="51"/>
      <c r="S376" s="51"/>
    </row>
    <row r="377" spans="9:19" x14ac:dyDescent="0.25">
      <c r="L377" s="51"/>
      <c r="M377" s="51"/>
      <c r="N377" s="51">
        <v>375</v>
      </c>
      <c r="O377" s="36">
        <v>400</v>
      </c>
      <c r="P377" s="36">
        <v>560</v>
      </c>
      <c r="Q377" s="51"/>
      <c r="R377" s="51"/>
      <c r="S377" s="51"/>
    </row>
    <row r="378" spans="9:19" x14ac:dyDescent="0.25">
      <c r="L378" s="51"/>
      <c r="M378" s="51"/>
      <c r="N378" s="51">
        <v>376</v>
      </c>
      <c r="O378" s="36">
        <v>400</v>
      </c>
      <c r="P378" s="36">
        <v>560</v>
      </c>
      <c r="Q378" s="51"/>
      <c r="R378" s="51"/>
      <c r="S378" s="51"/>
    </row>
    <row r="379" spans="9:19" x14ac:dyDescent="0.25">
      <c r="L379" s="51"/>
      <c r="M379" s="51"/>
      <c r="N379" s="51">
        <v>377</v>
      </c>
      <c r="O379" s="36">
        <v>500</v>
      </c>
      <c r="P379" s="36">
        <v>695</v>
      </c>
      <c r="Q379" s="51"/>
      <c r="R379" s="51"/>
      <c r="S379" s="51"/>
    </row>
    <row r="380" spans="9:19" x14ac:dyDescent="0.25">
      <c r="L380" s="51"/>
      <c r="M380" s="51"/>
      <c r="N380" s="51">
        <v>378</v>
      </c>
      <c r="O380" s="36">
        <v>500</v>
      </c>
      <c r="P380" s="36">
        <v>695</v>
      </c>
      <c r="Q380" s="51"/>
      <c r="R380" s="51"/>
      <c r="S380" s="51"/>
    </row>
    <row r="381" spans="9:19" x14ac:dyDescent="0.25">
      <c r="L381" s="51"/>
      <c r="M381" s="51"/>
      <c r="N381" s="51">
        <v>379</v>
      </c>
      <c r="O381" s="36">
        <v>500</v>
      </c>
      <c r="P381" s="36">
        <v>695</v>
      </c>
      <c r="Q381" s="51"/>
      <c r="R381" s="51"/>
      <c r="S381" s="51"/>
    </row>
    <row r="382" spans="9:19" x14ac:dyDescent="0.25">
      <c r="L382" s="51"/>
      <c r="M382" s="51"/>
      <c r="N382" s="51">
        <v>380</v>
      </c>
      <c r="O382" s="36">
        <v>500</v>
      </c>
      <c r="P382" s="36">
        <v>695</v>
      </c>
      <c r="Q382" s="51"/>
      <c r="R382" s="51"/>
      <c r="S382" s="51"/>
    </row>
    <row r="383" spans="9:19" x14ac:dyDescent="0.25">
      <c r="L383" s="51"/>
      <c r="M383" s="51"/>
      <c r="N383" s="51">
        <v>381</v>
      </c>
      <c r="O383" s="36">
        <v>500</v>
      </c>
      <c r="P383" s="36">
        <v>695</v>
      </c>
      <c r="Q383" s="51"/>
      <c r="R383" s="51"/>
      <c r="S383" s="51"/>
    </row>
    <row r="384" spans="9:19" x14ac:dyDescent="0.25">
      <c r="I384" s="102"/>
      <c r="J384" s="58"/>
      <c r="K384" s="58"/>
      <c r="L384" s="51"/>
      <c r="M384" s="51"/>
      <c r="N384" s="51">
        <v>382</v>
      </c>
      <c r="O384" s="36">
        <v>500</v>
      </c>
      <c r="P384" s="36">
        <v>695</v>
      </c>
      <c r="Q384" s="51"/>
      <c r="R384" s="51"/>
      <c r="S384" s="51"/>
    </row>
    <row r="385" spans="12:19" x14ac:dyDescent="0.25">
      <c r="L385" s="51"/>
      <c r="M385" s="51"/>
      <c r="N385" s="51">
        <v>383</v>
      </c>
      <c r="O385" s="36">
        <v>500</v>
      </c>
      <c r="P385" s="36">
        <v>695</v>
      </c>
      <c r="Q385" s="51"/>
      <c r="R385" s="51"/>
      <c r="S385" s="51"/>
    </row>
    <row r="386" spans="12:19" x14ac:dyDescent="0.25">
      <c r="L386" s="51"/>
      <c r="M386" s="51"/>
      <c r="N386" s="51">
        <v>384</v>
      </c>
      <c r="O386" s="36">
        <v>500</v>
      </c>
      <c r="P386" s="36">
        <v>695</v>
      </c>
      <c r="Q386" s="51"/>
      <c r="R386" s="51"/>
      <c r="S386" s="51"/>
    </row>
    <row r="387" spans="12:19" x14ac:dyDescent="0.25">
      <c r="L387" s="51"/>
      <c r="M387" s="51"/>
      <c r="N387" s="51">
        <v>385</v>
      </c>
      <c r="O387" s="36">
        <v>500</v>
      </c>
      <c r="P387" s="36">
        <v>695</v>
      </c>
      <c r="Q387" s="51"/>
      <c r="R387" s="51"/>
      <c r="S387" s="51"/>
    </row>
    <row r="388" spans="12:19" x14ac:dyDescent="0.25">
      <c r="L388" s="51"/>
      <c r="M388" s="51"/>
      <c r="N388" s="51">
        <v>386</v>
      </c>
      <c r="O388" s="36">
        <v>500</v>
      </c>
      <c r="P388" s="36">
        <v>695</v>
      </c>
      <c r="Q388" s="51"/>
      <c r="R388" s="51"/>
      <c r="S388" s="51"/>
    </row>
    <row r="389" spans="12:19" x14ac:dyDescent="0.25">
      <c r="L389" s="51"/>
      <c r="M389" s="51"/>
      <c r="N389" s="51">
        <v>387</v>
      </c>
      <c r="O389" s="36">
        <v>500</v>
      </c>
      <c r="P389" s="36">
        <v>695</v>
      </c>
      <c r="Q389" s="51"/>
      <c r="R389" s="51"/>
      <c r="S389" s="51"/>
    </row>
    <row r="390" spans="12:19" x14ac:dyDescent="0.25">
      <c r="L390" s="51"/>
      <c r="M390" s="51"/>
      <c r="N390" s="51">
        <v>388</v>
      </c>
      <c r="O390" s="36">
        <v>500</v>
      </c>
      <c r="P390" s="36">
        <v>695</v>
      </c>
      <c r="Q390" s="51"/>
      <c r="R390" s="51"/>
      <c r="S390" s="51"/>
    </row>
    <row r="391" spans="12:19" x14ac:dyDescent="0.25">
      <c r="L391" s="51"/>
      <c r="M391" s="51"/>
      <c r="N391" s="51">
        <v>389</v>
      </c>
      <c r="O391" s="36">
        <v>500</v>
      </c>
      <c r="P391" s="36">
        <v>695</v>
      </c>
      <c r="Q391" s="51"/>
      <c r="R391" s="51"/>
      <c r="S391" s="51"/>
    </row>
    <row r="392" spans="12:19" x14ac:dyDescent="0.25">
      <c r="L392" s="51"/>
      <c r="M392" s="51"/>
      <c r="N392" s="51">
        <v>390</v>
      </c>
      <c r="O392" s="36">
        <v>500</v>
      </c>
      <c r="P392" s="36">
        <v>695</v>
      </c>
      <c r="Q392" s="51"/>
      <c r="R392" s="51"/>
      <c r="S392" s="51"/>
    </row>
    <row r="393" spans="12:19" x14ac:dyDescent="0.25">
      <c r="L393" s="51"/>
      <c r="M393" s="51"/>
      <c r="N393" s="51">
        <v>391</v>
      </c>
      <c r="O393" s="36">
        <v>500</v>
      </c>
      <c r="P393" s="36">
        <v>695</v>
      </c>
      <c r="Q393" s="51"/>
      <c r="R393" s="51"/>
      <c r="S393" s="51"/>
    </row>
    <row r="394" spans="12:19" x14ac:dyDescent="0.25">
      <c r="L394" s="51"/>
      <c r="M394" s="51"/>
      <c r="N394" s="51">
        <v>392</v>
      </c>
      <c r="O394" s="36">
        <v>500</v>
      </c>
      <c r="P394" s="36">
        <v>695</v>
      </c>
      <c r="Q394" s="51"/>
      <c r="R394" s="51"/>
      <c r="S394" s="51"/>
    </row>
    <row r="395" spans="12:19" x14ac:dyDescent="0.25">
      <c r="L395" s="51"/>
      <c r="M395" s="51"/>
      <c r="N395" s="51">
        <v>393</v>
      </c>
      <c r="O395" s="36">
        <v>500</v>
      </c>
      <c r="P395" s="36">
        <v>695</v>
      </c>
      <c r="Q395" s="51"/>
      <c r="R395" s="51"/>
      <c r="S395" s="51"/>
    </row>
    <row r="396" spans="12:19" x14ac:dyDescent="0.25">
      <c r="L396" s="51"/>
      <c r="M396" s="51"/>
      <c r="N396" s="51">
        <v>394</v>
      </c>
      <c r="O396" s="36">
        <v>500</v>
      </c>
      <c r="P396" s="36">
        <v>695</v>
      </c>
      <c r="Q396" s="51"/>
      <c r="R396" s="51"/>
      <c r="S396" s="51"/>
    </row>
    <row r="397" spans="12:19" x14ac:dyDescent="0.25">
      <c r="L397" s="51"/>
      <c r="M397" s="51"/>
      <c r="N397" s="51">
        <v>395</v>
      </c>
      <c r="O397" s="36">
        <v>500</v>
      </c>
      <c r="P397" s="36">
        <v>695</v>
      </c>
      <c r="Q397" s="51"/>
      <c r="R397" s="51"/>
      <c r="S397" s="51"/>
    </row>
    <row r="398" spans="12:19" x14ac:dyDescent="0.25">
      <c r="L398" s="51"/>
      <c r="M398" s="51"/>
      <c r="N398" s="51">
        <v>396</v>
      </c>
      <c r="O398" s="36">
        <v>500</v>
      </c>
      <c r="P398" s="36">
        <v>695</v>
      </c>
      <c r="Q398" s="51"/>
      <c r="R398" s="51"/>
      <c r="S398" s="51"/>
    </row>
    <row r="399" spans="12:19" x14ac:dyDescent="0.25">
      <c r="L399" s="51"/>
      <c r="M399" s="51"/>
      <c r="N399" s="51">
        <v>397</v>
      </c>
      <c r="O399" s="36">
        <v>500</v>
      </c>
      <c r="P399" s="36">
        <v>695</v>
      </c>
      <c r="Q399" s="51"/>
      <c r="R399" s="51"/>
      <c r="S399" s="51"/>
    </row>
    <row r="400" spans="12:19" x14ac:dyDescent="0.25">
      <c r="L400" s="51"/>
      <c r="M400" s="51"/>
      <c r="N400" s="51">
        <v>398</v>
      </c>
      <c r="O400" s="36">
        <v>500</v>
      </c>
      <c r="P400" s="36">
        <v>695</v>
      </c>
      <c r="Q400" s="51"/>
      <c r="R400" s="51"/>
      <c r="S400" s="51"/>
    </row>
    <row r="401" spans="12:19" x14ac:dyDescent="0.25">
      <c r="L401" s="51"/>
      <c r="M401" s="51"/>
      <c r="N401" s="51">
        <v>399</v>
      </c>
      <c r="O401" s="36">
        <v>500</v>
      </c>
      <c r="P401" s="36">
        <v>695</v>
      </c>
      <c r="Q401" s="51"/>
      <c r="R401" s="51"/>
      <c r="S401" s="51"/>
    </row>
    <row r="402" spans="12:19" x14ac:dyDescent="0.25">
      <c r="L402" s="51"/>
      <c r="M402" s="51"/>
      <c r="N402" s="51">
        <v>400</v>
      </c>
      <c r="O402" s="36">
        <v>500</v>
      </c>
      <c r="P402" s="36">
        <v>695</v>
      </c>
      <c r="Q402" s="51"/>
      <c r="R402" s="51"/>
      <c r="S402" s="51"/>
    </row>
    <row r="403" spans="12:19" x14ac:dyDescent="0.25">
      <c r="L403" s="51"/>
      <c r="M403" s="51"/>
      <c r="N403" s="51">
        <v>401</v>
      </c>
      <c r="O403" s="36">
        <v>500</v>
      </c>
      <c r="P403" s="36">
        <v>695</v>
      </c>
      <c r="Q403" s="51"/>
      <c r="R403" s="51"/>
      <c r="S403" s="51"/>
    </row>
    <row r="404" spans="12:19" x14ac:dyDescent="0.25">
      <c r="L404" s="51"/>
      <c r="M404" s="51"/>
      <c r="N404" s="51">
        <v>402</v>
      </c>
      <c r="O404" s="36">
        <v>500</v>
      </c>
      <c r="P404" s="36">
        <v>695</v>
      </c>
      <c r="Q404" s="51"/>
      <c r="R404" s="51"/>
      <c r="S404" s="51"/>
    </row>
    <row r="405" spans="12:19" x14ac:dyDescent="0.25">
      <c r="L405" s="51"/>
      <c r="M405" s="51"/>
      <c r="N405" s="51">
        <v>403</v>
      </c>
      <c r="O405" s="36">
        <v>500</v>
      </c>
      <c r="P405" s="36">
        <v>695</v>
      </c>
      <c r="Q405" s="51"/>
      <c r="R405" s="51"/>
      <c r="S405" s="51"/>
    </row>
    <row r="406" spans="12:19" x14ac:dyDescent="0.25">
      <c r="L406" s="51"/>
      <c r="M406" s="51"/>
      <c r="N406" s="51">
        <v>404</v>
      </c>
      <c r="O406" s="36">
        <v>500</v>
      </c>
      <c r="P406" s="36">
        <v>695</v>
      </c>
      <c r="Q406" s="51"/>
      <c r="R406" s="51"/>
      <c r="S406" s="51"/>
    </row>
    <row r="407" spans="12:19" x14ac:dyDescent="0.25">
      <c r="L407" s="51"/>
      <c r="M407" s="51"/>
      <c r="N407" s="51">
        <v>405</v>
      </c>
      <c r="O407" s="36">
        <v>500</v>
      </c>
      <c r="P407" s="36">
        <v>695</v>
      </c>
      <c r="Q407" s="51"/>
      <c r="R407" s="51"/>
      <c r="S407" s="51"/>
    </row>
    <row r="408" spans="12:19" x14ac:dyDescent="0.25">
      <c r="L408" s="51"/>
      <c r="M408" s="51"/>
      <c r="N408" s="51">
        <v>406</v>
      </c>
      <c r="O408" s="36">
        <v>500</v>
      </c>
      <c r="P408" s="36">
        <v>695</v>
      </c>
      <c r="Q408" s="51"/>
      <c r="R408" s="51"/>
      <c r="S408" s="51"/>
    </row>
    <row r="409" spans="12:19" x14ac:dyDescent="0.25">
      <c r="L409" s="51"/>
      <c r="M409" s="51"/>
      <c r="N409" s="51">
        <v>407</v>
      </c>
      <c r="O409" s="36">
        <v>500</v>
      </c>
      <c r="P409" s="36">
        <v>695</v>
      </c>
      <c r="Q409" s="51"/>
      <c r="R409" s="51"/>
      <c r="S409" s="51"/>
    </row>
    <row r="410" spans="12:19" x14ac:dyDescent="0.25">
      <c r="L410" s="51"/>
      <c r="M410" s="51"/>
      <c r="N410" s="51">
        <v>408</v>
      </c>
      <c r="O410" s="36">
        <v>500</v>
      </c>
      <c r="P410" s="36">
        <v>695</v>
      </c>
      <c r="Q410" s="51"/>
      <c r="R410" s="51"/>
      <c r="S410" s="51"/>
    </row>
    <row r="411" spans="12:19" x14ac:dyDescent="0.25">
      <c r="L411" s="51"/>
      <c r="M411" s="51"/>
      <c r="N411" s="51">
        <v>409</v>
      </c>
      <c r="O411" s="36">
        <v>500</v>
      </c>
      <c r="P411" s="36">
        <v>695</v>
      </c>
      <c r="Q411" s="51"/>
      <c r="R411" s="51"/>
      <c r="S411" s="51"/>
    </row>
    <row r="412" spans="12:19" x14ac:dyDescent="0.25">
      <c r="L412" s="51"/>
      <c r="M412" s="51"/>
      <c r="N412" s="51">
        <v>410</v>
      </c>
      <c r="O412" s="36">
        <v>500</v>
      </c>
      <c r="P412" s="36">
        <v>695</v>
      </c>
      <c r="Q412" s="51"/>
      <c r="R412" s="51"/>
      <c r="S412" s="51"/>
    </row>
    <row r="413" spans="12:19" x14ac:dyDescent="0.25">
      <c r="L413" s="51"/>
      <c r="M413" s="51"/>
      <c r="N413" s="51">
        <v>411</v>
      </c>
      <c r="O413" s="36">
        <v>500</v>
      </c>
      <c r="P413" s="36">
        <v>695</v>
      </c>
      <c r="Q413" s="51"/>
      <c r="R413" s="51"/>
      <c r="S413" s="51"/>
    </row>
    <row r="414" spans="12:19" x14ac:dyDescent="0.25">
      <c r="L414" s="51"/>
      <c r="M414" s="51"/>
      <c r="N414" s="51">
        <v>412</v>
      </c>
      <c r="O414" s="36">
        <v>500</v>
      </c>
      <c r="P414" s="36">
        <v>695</v>
      </c>
      <c r="Q414" s="51"/>
      <c r="R414" s="51"/>
      <c r="S414" s="51"/>
    </row>
    <row r="415" spans="12:19" x14ac:dyDescent="0.25">
      <c r="L415" s="51"/>
      <c r="M415" s="51"/>
      <c r="N415" s="51">
        <v>413</v>
      </c>
      <c r="O415" s="36">
        <v>500</v>
      </c>
      <c r="P415" s="36">
        <v>695</v>
      </c>
      <c r="Q415" s="51"/>
      <c r="R415" s="51"/>
      <c r="S415" s="51"/>
    </row>
    <row r="416" spans="12:19" x14ac:dyDescent="0.25">
      <c r="L416" s="51"/>
      <c r="M416" s="51"/>
      <c r="N416" s="51">
        <v>414</v>
      </c>
      <c r="O416" s="36">
        <v>500</v>
      </c>
      <c r="P416" s="36">
        <v>695</v>
      </c>
      <c r="Q416" s="51"/>
      <c r="R416" s="51"/>
      <c r="S416" s="51"/>
    </row>
    <row r="417" spans="12:19" x14ac:dyDescent="0.25">
      <c r="L417" s="51"/>
      <c r="M417" s="51"/>
      <c r="N417" s="51">
        <v>415</v>
      </c>
      <c r="O417" s="36">
        <v>500</v>
      </c>
      <c r="P417" s="36">
        <v>695</v>
      </c>
      <c r="Q417" s="51"/>
      <c r="R417" s="51"/>
      <c r="S417" s="51"/>
    </row>
    <row r="418" spans="12:19" x14ac:dyDescent="0.25">
      <c r="L418" s="51"/>
      <c r="M418" s="51"/>
      <c r="N418" s="51">
        <v>416</v>
      </c>
      <c r="O418" s="36">
        <v>500</v>
      </c>
      <c r="P418" s="36">
        <v>695</v>
      </c>
      <c r="Q418" s="51"/>
      <c r="R418" s="51"/>
      <c r="S418" s="51"/>
    </row>
    <row r="419" spans="12:19" x14ac:dyDescent="0.25">
      <c r="L419" s="51"/>
      <c r="M419" s="51"/>
      <c r="N419" s="51">
        <v>417</v>
      </c>
      <c r="O419" s="36">
        <v>500</v>
      </c>
      <c r="P419" s="36">
        <v>695</v>
      </c>
      <c r="Q419" s="51"/>
      <c r="R419" s="51"/>
      <c r="S419" s="51"/>
    </row>
    <row r="420" spans="12:19" x14ac:dyDescent="0.25">
      <c r="L420" s="51"/>
      <c r="M420" s="51"/>
      <c r="N420" s="51">
        <v>418</v>
      </c>
      <c r="O420" s="36">
        <v>500</v>
      </c>
      <c r="P420" s="36">
        <v>695</v>
      </c>
      <c r="Q420" s="51"/>
      <c r="R420" s="51"/>
      <c r="S420" s="51"/>
    </row>
    <row r="421" spans="12:19" x14ac:dyDescent="0.25">
      <c r="L421" s="51"/>
      <c r="M421" s="51"/>
      <c r="N421" s="51">
        <v>419</v>
      </c>
      <c r="O421" s="36">
        <v>500</v>
      </c>
      <c r="P421" s="36">
        <v>695</v>
      </c>
      <c r="Q421" s="51"/>
      <c r="R421" s="51"/>
      <c r="S421" s="51"/>
    </row>
    <row r="422" spans="12:19" x14ac:dyDescent="0.25">
      <c r="L422" s="51"/>
      <c r="M422" s="51"/>
      <c r="N422" s="51">
        <v>420</v>
      </c>
      <c r="O422" s="36">
        <v>500</v>
      </c>
      <c r="P422" s="36">
        <v>695</v>
      </c>
      <c r="Q422" s="51"/>
      <c r="R422" s="51"/>
      <c r="S422" s="51"/>
    </row>
    <row r="423" spans="12:19" x14ac:dyDescent="0.25">
      <c r="L423" s="51"/>
      <c r="M423" s="51"/>
      <c r="N423" s="51">
        <v>421</v>
      </c>
      <c r="O423" s="36">
        <v>500</v>
      </c>
      <c r="P423" s="36">
        <v>695</v>
      </c>
      <c r="Q423" s="51"/>
      <c r="R423" s="51"/>
      <c r="S423" s="51"/>
    </row>
    <row r="424" spans="12:19" x14ac:dyDescent="0.25">
      <c r="L424" s="51"/>
      <c r="M424" s="51"/>
      <c r="N424" s="51">
        <v>422</v>
      </c>
      <c r="O424" s="36">
        <v>500</v>
      </c>
      <c r="P424" s="36">
        <v>695</v>
      </c>
      <c r="Q424" s="51"/>
      <c r="R424" s="51"/>
      <c r="S424" s="51"/>
    </row>
    <row r="425" spans="12:19" x14ac:dyDescent="0.25">
      <c r="L425" s="51"/>
      <c r="M425" s="51"/>
      <c r="N425" s="51">
        <v>423</v>
      </c>
      <c r="O425" s="36">
        <v>500</v>
      </c>
      <c r="P425" s="36">
        <v>695</v>
      </c>
      <c r="Q425" s="51"/>
      <c r="R425" s="51"/>
      <c r="S425" s="51"/>
    </row>
    <row r="426" spans="12:19" x14ac:dyDescent="0.25">
      <c r="L426" s="51"/>
      <c r="M426" s="51"/>
      <c r="N426" s="51">
        <v>424</v>
      </c>
      <c r="O426" s="36">
        <v>500</v>
      </c>
      <c r="P426" s="36">
        <v>695</v>
      </c>
      <c r="Q426" s="51"/>
      <c r="R426" s="51"/>
      <c r="S426" s="51"/>
    </row>
    <row r="427" spans="12:19" x14ac:dyDescent="0.25">
      <c r="L427" s="51"/>
      <c r="M427" s="51"/>
      <c r="N427" s="51">
        <v>425</v>
      </c>
      <c r="O427" s="36">
        <v>500</v>
      </c>
      <c r="P427" s="36">
        <v>695</v>
      </c>
      <c r="Q427" s="51"/>
      <c r="R427" s="51"/>
      <c r="S427" s="51"/>
    </row>
    <row r="428" spans="12:19" x14ac:dyDescent="0.25">
      <c r="L428" s="51"/>
      <c r="M428" s="51"/>
      <c r="N428" s="51">
        <v>426</v>
      </c>
      <c r="O428" s="36">
        <v>500</v>
      </c>
      <c r="P428" s="36">
        <v>695</v>
      </c>
      <c r="Q428" s="51"/>
      <c r="R428" s="51"/>
      <c r="S428" s="51"/>
    </row>
    <row r="429" spans="12:19" x14ac:dyDescent="0.25">
      <c r="L429" s="51"/>
      <c r="M429" s="51"/>
      <c r="N429" s="51">
        <v>427</v>
      </c>
      <c r="O429" s="36">
        <v>500</v>
      </c>
      <c r="P429" s="36">
        <v>695</v>
      </c>
      <c r="Q429" s="51"/>
      <c r="R429" s="51"/>
      <c r="S429" s="51"/>
    </row>
    <row r="430" spans="12:19" x14ac:dyDescent="0.25">
      <c r="L430" s="51"/>
      <c r="M430" s="51"/>
      <c r="N430" s="51">
        <v>428</v>
      </c>
      <c r="O430" s="36">
        <v>500</v>
      </c>
      <c r="P430" s="36">
        <v>695</v>
      </c>
      <c r="Q430" s="51"/>
      <c r="R430" s="51"/>
      <c r="S430" s="51"/>
    </row>
    <row r="431" spans="12:19" x14ac:dyDescent="0.25">
      <c r="L431" s="51"/>
      <c r="M431" s="51"/>
      <c r="N431" s="51">
        <v>429</v>
      </c>
      <c r="O431" s="36">
        <v>500</v>
      </c>
      <c r="P431" s="36">
        <v>695</v>
      </c>
      <c r="Q431" s="51"/>
      <c r="R431" s="51"/>
      <c r="S431" s="51"/>
    </row>
    <row r="432" spans="12:19" x14ac:dyDescent="0.25">
      <c r="L432" s="51"/>
      <c r="M432" s="51"/>
      <c r="N432" s="51">
        <v>430</v>
      </c>
      <c r="O432" s="36">
        <v>500</v>
      </c>
      <c r="P432" s="36">
        <v>695</v>
      </c>
      <c r="Q432" s="51"/>
      <c r="R432" s="51"/>
      <c r="S432" s="51"/>
    </row>
    <row r="433" spans="12:19" x14ac:dyDescent="0.25">
      <c r="L433" s="51"/>
      <c r="M433" s="51"/>
      <c r="N433" s="51">
        <v>431</v>
      </c>
      <c r="O433" s="36">
        <v>500</v>
      </c>
      <c r="P433" s="36">
        <v>695</v>
      </c>
      <c r="Q433" s="51"/>
      <c r="R433" s="51"/>
      <c r="S433" s="51"/>
    </row>
    <row r="434" spans="12:19" x14ac:dyDescent="0.25">
      <c r="L434" s="51"/>
      <c r="M434" s="51"/>
      <c r="N434" s="51">
        <v>432</v>
      </c>
      <c r="O434" s="36">
        <v>500</v>
      </c>
      <c r="P434" s="36">
        <v>695</v>
      </c>
      <c r="Q434" s="51"/>
      <c r="R434" s="51"/>
      <c r="S434" s="51"/>
    </row>
    <row r="435" spans="12:19" x14ac:dyDescent="0.25">
      <c r="L435" s="51"/>
      <c r="M435" s="51"/>
      <c r="N435" s="51">
        <v>433</v>
      </c>
      <c r="O435" s="36">
        <v>500</v>
      </c>
      <c r="P435" s="36">
        <v>695</v>
      </c>
      <c r="Q435" s="51"/>
      <c r="R435" s="51"/>
      <c r="S435" s="51"/>
    </row>
    <row r="436" spans="12:19" x14ac:dyDescent="0.25">
      <c r="L436" s="51"/>
      <c r="M436" s="51"/>
      <c r="N436" s="51">
        <v>434</v>
      </c>
      <c r="O436" s="36">
        <v>500</v>
      </c>
      <c r="P436" s="36">
        <v>695</v>
      </c>
      <c r="Q436" s="51"/>
      <c r="R436" s="51"/>
      <c r="S436" s="51"/>
    </row>
    <row r="437" spans="12:19" x14ac:dyDescent="0.25">
      <c r="L437" s="51"/>
      <c r="M437" s="51"/>
      <c r="N437" s="51">
        <v>435</v>
      </c>
      <c r="O437" s="36">
        <v>500</v>
      </c>
      <c r="P437" s="36">
        <v>695</v>
      </c>
      <c r="Q437" s="51"/>
      <c r="R437" s="51"/>
      <c r="S437" s="51"/>
    </row>
    <row r="438" spans="12:19" x14ac:dyDescent="0.25">
      <c r="L438" s="51"/>
      <c r="M438" s="51"/>
      <c r="N438" s="51">
        <v>436</v>
      </c>
      <c r="O438" s="36">
        <v>500</v>
      </c>
      <c r="P438" s="36">
        <v>695</v>
      </c>
      <c r="Q438" s="51"/>
      <c r="R438" s="51"/>
      <c r="S438" s="51"/>
    </row>
    <row r="439" spans="12:19" x14ac:dyDescent="0.25">
      <c r="L439" s="51"/>
      <c r="M439" s="51"/>
      <c r="N439" s="51">
        <v>437</v>
      </c>
      <c r="O439" s="36">
        <v>500</v>
      </c>
      <c r="P439" s="36">
        <v>695</v>
      </c>
      <c r="Q439" s="51"/>
      <c r="R439" s="51"/>
      <c r="S439" s="51"/>
    </row>
    <row r="440" spans="12:19" x14ac:dyDescent="0.25">
      <c r="L440" s="51"/>
      <c r="M440" s="51"/>
      <c r="N440" s="51">
        <v>438</v>
      </c>
      <c r="O440" s="36">
        <v>500</v>
      </c>
      <c r="P440" s="36">
        <v>695</v>
      </c>
      <c r="Q440" s="51"/>
      <c r="R440" s="51"/>
      <c r="S440" s="51"/>
    </row>
    <row r="441" spans="12:19" x14ac:dyDescent="0.25">
      <c r="L441" s="51"/>
      <c r="M441" s="51"/>
      <c r="N441" s="51">
        <v>439</v>
      </c>
      <c r="O441" s="36">
        <v>500</v>
      </c>
      <c r="P441" s="36">
        <v>695</v>
      </c>
      <c r="Q441" s="51"/>
      <c r="R441" s="51"/>
      <c r="S441" s="51"/>
    </row>
    <row r="442" spans="12:19" x14ac:dyDescent="0.25">
      <c r="L442" s="51"/>
      <c r="M442" s="51"/>
      <c r="N442" s="51">
        <v>440</v>
      </c>
      <c r="O442" s="36">
        <v>500</v>
      </c>
      <c r="P442" s="36">
        <v>695</v>
      </c>
      <c r="Q442" s="51"/>
      <c r="R442" s="51"/>
      <c r="S442" s="51"/>
    </row>
    <row r="443" spans="12:19" x14ac:dyDescent="0.25">
      <c r="L443" s="51"/>
      <c r="M443" s="51"/>
      <c r="N443" s="51">
        <v>441</v>
      </c>
      <c r="O443" s="36">
        <v>500</v>
      </c>
      <c r="P443" s="36">
        <v>695</v>
      </c>
      <c r="Q443" s="51"/>
      <c r="R443" s="51"/>
      <c r="S443" s="51"/>
    </row>
    <row r="444" spans="12:19" x14ac:dyDescent="0.25">
      <c r="L444" s="51"/>
      <c r="M444" s="51"/>
      <c r="N444" s="51">
        <v>442</v>
      </c>
      <c r="O444" s="36">
        <v>500</v>
      </c>
      <c r="P444" s="36">
        <v>695</v>
      </c>
      <c r="Q444" s="51"/>
      <c r="R444" s="51"/>
      <c r="S444" s="51"/>
    </row>
    <row r="445" spans="12:19" x14ac:dyDescent="0.25">
      <c r="L445" s="51"/>
      <c r="M445" s="51"/>
      <c r="N445" s="51">
        <v>443</v>
      </c>
      <c r="O445" s="36">
        <v>500</v>
      </c>
      <c r="P445" s="36">
        <v>695</v>
      </c>
      <c r="Q445" s="51"/>
      <c r="R445" s="51"/>
      <c r="S445" s="51"/>
    </row>
    <row r="446" spans="12:19" x14ac:dyDescent="0.25">
      <c r="L446" s="51"/>
      <c r="M446" s="51"/>
      <c r="N446" s="51">
        <v>444</v>
      </c>
      <c r="O446" s="36">
        <v>500</v>
      </c>
      <c r="P446" s="36">
        <v>695</v>
      </c>
      <c r="Q446" s="51"/>
      <c r="R446" s="51"/>
      <c r="S446" s="51"/>
    </row>
    <row r="447" spans="12:19" x14ac:dyDescent="0.25">
      <c r="L447" s="51"/>
      <c r="M447" s="51"/>
      <c r="N447" s="51">
        <v>445</v>
      </c>
      <c r="O447" s="36">
        <v>500</v>
      </c>
      <c r="P447" s="36">
        <v>695</v>
      </c>
      <c r="Q447" s="51"/>
      <c r="R447" s="51"/>
      <c r="S447" s="51"/>
    </row>
    <row r="448" spans="12:19" x14ac:dyDescent="0.25">
      <c r="L448" s="51"/>
      <c r="M448" s="51"/>
      <c r="N448" s="51">
        <v>446</v>
      </c>
      <c r="O448" s="36">
        <v>500</v>
      </c>
      <c r="P448" s="36">
        <v>695</v>
      </c>
      <c r="Q448" s="51"/>
      <c r="R448" s="51"/>
      <c r="S448" s="51"/>
    </row>
    <row r="449" spans="12:19" x14ac:dyDescent="0.25">
      <c r="L449" s="51"/>
      <c r="M449" s="51"/>
      <c r="N449" s="51">
        <v>447</v>
      </c>
      <c r="O449" s="36">
        <v>500</v>
      </c>
      <c r="P449" s="36">
        <v>695</v>
      </c>
      <c r="Q449" s="51"/>
      <c r="R449" s="51"/>
      <c r="S449" s="51"/>
    </row>
    <row r="450" spans="12:19" x14ac:dyDescent="0.25">
      <c r="L450" s="51"/>
      <c r="M450" s="51"/>
      <c r="N450" s="51">
        <v>448</v>
      </c>
      <c r="O450" s="36">
        <v>500</v>
      </c>
      <c r="P450" s="36">
        <v>695</v>
      </c>
      <c r="Q450" s="51"/>
      <c r="R450" s="51"/>
      <c r="S450" s="51"/>
    </row>
    <row r="451" spans="12:19" x14ac:dyDescent="0.25">
      <c r="L451" s="51"/>
      <c r="M451" s="51"/>
      <c r="N451" s="51">
        <v>449</v>
      </c>
      <c r="O451" s="36">
        <v>500</v>
      </c>
      <c r="P451" s="36">
        <v>695</v>
      </c>
      <c r="Q451" s="51"/>
      <c r="R451" s="51"/>
      <c r="S451" s="51"/>
    </row>
    <row r="452" spans="12:19" x14ac:dyDescent="0.25">
      <c r="L452" s="51"/>
      <c r="M452" s="51"/>
      <c r="N452" s="51">
        <v>450</v>
      </c>
      <c r="O452" s="36">
        <v>500</v>
      </c>
      <c r="P452" s="36">
        <v>695</v>
      </c>
      <c r="Q452" s="51"/>
      <c r="R452" s="51"/>
      <c r="S452" s="51"/>
    </row>
    <row r="453" spans="12:19" x14ac:dyDescent="0.25">
      <c r="L453" s="51"/>
      <c r="M453" s="51"/>
      <c r="N453" s="51">
        <v>451</v>
      </c>
      <c r="O453" s="36">
        <v>500</v>
      </c>
      <c r="P453" s="36">
        <v>695</v>
      </c>
      <c r="Q453" s="51"/>
      <c r="R453" s="51"/>
      <c r="S453" s="51"/>
    </row>
    <row r="454" spans="12:19" x14ac:dyDescent="0.25">
      <c r="L454" s="51"/>
      <c r="M454" s="51"/>
      <c r="N454" s="51">
        <v>452</v>
      </c>
      <c r="O454" s="36">
        <v>500</v>
      </c>
      <c r="P454" s="36">
        <v>695</v>
      </c>
      <c r="Q454" s="51"/>
      <c r="R454" s="51"/>
      <c r="S454" s="51"/>
    </row>
    <row r="455" spans="12:19" x14ac:dyDescent="0.25">
      <c r="L455" s="51"/>
      <c r="M455" s="51"/>
      <c r="N455" s="51">
        <v>453</v>
      </c>
      <c r="O455" s="36">
        <v>500</v>
      </c>
      <c r="P455" s="36">
        <v>695</v>
      </c>
      <c r="Q455" s="51"/>
      <c r="R455" s="51"/>
      <c r="S455" s="51"/>
    </row>
    <row r="456" spans="12:19" x14ac:dyDescent="0.25">
      <c r="L456" s="51"/>
      <c r="M456" s="51"/>
      <c r="N456" s="51">
        <v>454</v>
      </c>
      <c r="O456" s="36">
        <v>500</v>
      </c>
      <c r="P456" s="36">
        <v>695</v>
      </c>
      <c r="Q456" s="51"/>
      <c r="R456" s="51"/>
      <c r="S456" s="51"/>
    </row>
    <row r="457" spans="12:19" x14ac:dyDescent="0.25">
      <c r="L457" s="51"/>
      <c r="M457" s="51"/>
      <c r="N457" s="51">
        <v>455</v>
      </c>
      <c r="O457" s="36">
        <v>500</v>
      </c>
      <c r="P457" s="36">
        <v>695</v>
      </c>
      <c r="Q457" s="51"/>
      <c r="R457" s="51"/>
      <c r="S457" s="51"/>
    </row>
    <row r="458" spans="12:19" x14ac:dyDescent="0.25">
      <c r="L458" s="51"/>
      <c r="M458" s="51"/>
      <c r="N458" s="51">
        <v>456</v>
      </c>
      <c r="O458" s="36">
        <v>500</v>
      </c>
      <c r="P458" s="36">
        <v>695</v>
      </c>
      <c r="Q458" s="51"/>
      <c r="R458" s="51"/>
      <c r="S458" s="51"/>
    </row>
    <row r="459" spans="12:19" x14ac:dyDescent="0.25">
      <c r="L459" s="51"/>
      <c r="M459" s="51"/>
      <c r="N459" s="51">
        <v>457</v>
      </c>
      <c r="O459" s="36">
        <v>500</v>
      </c>
      <c r="P459" s="36">
        <v>695</v>
      </c>
      <c r="Q459" s="51"/>
      <c r="R459" s="51"/>
      <c r="S459" s="51"/>
    </row>
    <row r="460" spans="12:19" x14ac:dyDescent="0.25">
      <c r="L460" s="51"/>
      <c r="M460" s="51"/>
      <c r="N460" s="51">
        <v>458</v>
      </c>
      <c r="O460" s="36">
        <v>500</v>
      </c>
      <c r="P460" s="36">
        <v>695</v>
      </c>
      <c r="Q460" s="51"/>
      <c r="R460" s="51"/>
      <c r="S460" s="51"/>
    </row>
    <row r="461" spans="12:19" x14ac:dyDescent="0.25">
      <c r="L461" s="51"/>
      <c r="M461" s="51"/>
      <c r="N461" s="51">
        <v>459</v>
      </c>
      <c r="O461" s="36">
        <v>500</v>
      </c>
      <c r="P461" s="36">
        <v>695</v>
      </c>
      <c r="Q461" s="51"/>
      <c r="R461" s="51"/>
      <c r="S461" s="51"/>
    </row>
    <row r="462" spans="12:19" x14ac:dyDescent="0.25">
      <c r="L462" s="51"/>
      <c r="M462" s="51"/>
      <c r="N462" s="51">
        <v>460</v>
      </c>
      <c r="O462" s="36">
        <v>500</v>
      </c>
      <c r="P462" s="36">
        <v>695</v>
      </c>
      <c r="Q462" s="51"/>
      <c r="R462" s="51"/>
      <c r="S462" s="51"/>
    </row>
    <row r="463" spans="12:19" x14ac:dyDescent="0.25">
      <c r="L463" s="51"/>
      <c r="M463" s="51"/>
      <c r="N463" s="51">
        <v>461</v>
      </c>
      <c r="O463" s="36">
        <v>500</v>
      </c>
      <c r="P463" s="36">
        <v>695</v>
      </c>
      <c r="Q463" s="51"/>
      <c r="R463" s="51"/>
      <c r="S463" s="51"/>
    </row>
    <row r="464" spans="12:19" x14ac:dyDescent="0.25">
      <c r="L464" s="51"/>
      <c r="M464" s="51"/>
      <c r="N464" s="51">
        <v>462</v>
      </c>
      <c r="O464" s="36">
        <v>500</v>
      </c>
      <c r="P464" s="36">
        <v>695</v>
      </c>
      <c r="Q464" s="51"/>
      <c r="R464" s="51"/>
      <c r="S464" s="51"/>
    </row>
    <row r="465" spans="12:19" x14ac:dyDescent="0.25">
      <c r="L465" s="51"/>
      <c r="M465" s="51"/>
      <c r="N465" s="51">
        <v>463</v>
      </c>
      <c r="O465" s="36">
        <v>500</v>
      </c>
      <c r="P465" s="36">
        <v>695</v>
      </c>
      <c r="Q465" s="51"/>
      <c r="R465" s="51"/>
      <c r="S465" s="51"/>
    </row>
    <row r="466" spans="12:19" x14ac:dyDescent="0.25">
      <c r="L466" s="51"/>
      <c r="M466" s="51"/>
      <c r="N466" s="51">
        <v>464</v>
      </c>
      <c r="O466" s="36">
        <v>500</v>
      </c>
      <c r="P466" s="36">
        <v>695</v>
      </c>
      <c r="Q466" s="51"/>
      <c r="R466" s="51"/>
      <c r="S466" s="51"/>
    </row>
    <row r="467" spans="12:19" x14ac:dyDescent="0.25">
      <c r="L467" s="51"/>
      <c r="M467" s="51"/>
      <c r="N467" s="51">
        <v>465</v>
      </c>
      <c r="O467" s="36">
        <v>500</v>
      </c>
      <c r="P467" s="36">
        <v>695</v>
      </c>
      <c r="Q467" s="51"/>
      <c r="R467" s="51"/>
      <c r="S467" s="51"/>
    </row>
    <row r="468" spans="12:19" x14ac:dyDescent="0.25">
      <c r="L468" s="51"/>
      <c r="M468" s="51"/>
      <c r="N468" s="51">
        <v>466</v>
      </c>
      <c r="O468" s="36">
        <v>500</v>
      </c>
      <c r="P468" s="36">
        <v>695</v>
      </c>
      <c r="Q468" s="51"/>
      <c r="R468" s="51"/>
      <c r="S468" s="51"/>
    </row>
    <row r="469" spans="12:19" x14ac:dyDescent="0.25">
      <c r="L469" s="51"/>
      <c r="M469" s="51"/>
      <c r="N469" s="51">
        <v>467</v>
      </c>
      <c r="O469" s="36">
        <v>500</v>
      </c>
      <c r="P469" s="36">
        <v>695</v>
      </c>
      <c r="Q469" s="51"/>
      <c r="R469" s="51"/>
      <c r="S469" s="51"/>
    </row>
    <row r="470" spans="12:19" x14ac:dyDescent="0.25">
      <c r="L470" s="51"/>
      <c r="M470" s="51"/>
      <c r="N470" s="51">
        <v>468</v>
      </c>
      <c r="O470" s="36">
        <v>500</v>
      </c>
      <c r="P470" s="36">
        <v>695</v>
      </c>
      <c r="Q470" s="51"/>
      <c r="R470" s="51"/>
      <c r="S470" s="51"/>
    </row>
    <row r="471" spans="12:19" x14ac:dyDescent="0.25">
      <c r="L471" s="51"/>
      <c r="M471" s="51"/>
      <c r="N471" s="51">
        <v>469</v>
      </c>
      <c r="O471" s="36">
        <v>500</v>
      </c>
      <c r="P471" s="36">
        <v>695</v>
      </c>
      <c r="Q471" s="51"/>
      <c r="R471" s="51"/>
      <c r="S471" s="51"/>
    </row>
    <row r="472" spans="12:19" x14ac:dyDescent="0.25">
      <c r="L472" s="51"/>
      <c r="M472" s="51"/>
      <c r="N472" s="51">
        <v>470</v>
      </c>
      <c r="O472" s="36">
        <v>500</v>
      </c>
      <c r="P472" s="36">
        <v>695</v>
      </c>
      <c r="Q472" s="51"/>
      <c r="R472" s="51"/>
      <c r="S472" s="51"/>
    </row>
    <row r="473" spans="12:19" x14ac:dyDescent="0.25">
      <c r="L473" s="51"/>
      <c r="M473" s="51"/>
      <c r="N473" s="51">
        <v>471</v>
      </c>
      <c r="O473" s="36">
        <v>500</v>
      </c>
      <c r="P473" s="36">
        <v>695</v>
      </c>
      <c r="Q473" s="51"/>
      <c r="R473" s="51"/>
      <c r="S473" s="51"/>
    </row>
    <row r="474" spans="12:19" x14ac:dyDescent="0.25">
      <c r="L474" s="51"/>
      <c r="M474" s="51"/>
      <c r="N474" s="51">
        <v>472</v>
      </c>
      <c r="O474" s="36">
        <v>500</v>
      </c>
      <c r="P474" s="36">
        <v>695</v>
      </c>
      <c r="Q474" s="51"/>
      <c r="R474" s="51"/>
      <c r="S474" s="51"/>
    </row>
    <row r="475" spans="12:19" x14ac:dyDescent="0.25">
      <c r="L475" s="51"/>
      <c r="M475" s="51"/>
      <c r="N475" s="51">
        <v>473</v>
      </c>
      <c r="O475" s="36">
        <v>500</v>
      </c>
      <c r="P475" s="36">
        <v>695</v>
      </c>
      <c r="Q475" s="51"/>
      <c r="R475" s="51"/>
      <c r="S475" s="51"/>
    </row>
    <row r="476" spans="12:19" x14ac:dyDescent="0.25">
      <c r="L476" s="51"/>
      <c r="M476" s="51"/>
      <c r="N476" s="51">
        <v>474</v>
      </c>
      <c r="O476" s="36">
        <v>500</v>
      </c>
      <c r="P476" s="36">
        <v>695</v>
      </c>
      <c r="Q476" s="51"/>
      <c r="R476" s="51"/>
      <c r="S476" s="51"/>
    </row>
    <row r="477" spans="12:19" x14ac:dyDescent="0.25">
      <c r="L477" s="51"/>
      <c r="M477" s="51"/>
      <c r="N477" s="51">
        <v>475</v>
      </c>
      <c r="O477" s="36">
        <v>500</v>
      </c>
      <c r="P477" s="36">
        <v>695</v>
      </c>
      <c r="Q477" s="51"/>
      <c r="R477" s="51"/>
      <c r="S477" s="51"/>
    </row>
    <row r="478" spans="12:19" x14ac:dyDescent="0.25">
      <c r="L478" s="51"/>
      <c r="M478" s="51"/>
      <c r="N478" s="51">
        <v>476</v>
      </c>
      <c r="O478" s="36">
        <v>500</v>
      </c>
      <c r="P478" s="36">
        <v>695</v>
      </c>
      <c r="Q478" s="51"/>
      <c r="R478" s="51"/>
      <c r="S478" s="51"/>
    </row>
    <row r="479" spans="12:19" x14ac:dyDescent="0.25">
      <c r="L479" s="51"/>
      <c r="M479" s="51"/>
      <c r="N479" s="51">
        <v>477</v>
      </c>
      <c r="O479" s="36">
        <v>500</v>
      </c>
      <c r="P479" s="36">
        <v>695</v>
      </c>
      <c r="Q479" s="51"/>
      <c r="R479" s="51"/>
      <c r="S479" s="51"/>
    </row>
    <row r="480" spans="12:19" x14ac:dyDescent="0.25">
      <c r="L480" s="51"/>
      <c r="M480" s="51"/>
      <c r="N480" s="51">
        <v>478</v>
      </c>
      <c r="O480" s="36">
        <v>500</v>
      </c>
      <c r="P480" s="36">
        <v>695</v>
      </c>
      <c r="Q480" s="51"/>
      <c r="R480" s="51"/>
      <c r="S480" s="51"/>
    </row>
    <row r="481" spans="12:19" x14ac:dyDescent="0.25">
      <c r="L481" s="51"/>
      <c r="M481" s="51"/>
      <c r="N481" s="51">
        <v>479</v>
      </c>
      <c r="O481" s="36">
        <v>500</v>
      </c>
      <c r="P481" s="36">
        <v>695</v>
      </c>
      <c r="Q481" s="51"/>
      <c r="R481" s="51"/>
      <c r="S481" s="51"/>
    </row>
    <row r="482" spans="12:19" x14ac:dyDescent="0.25">
      <c r="L482" s="51"/>
      <c r="M482" s="51"/>
      <c r="N482" s="51">
        <v>480</v>
      </c>
      <c r="O482" s="36">
        <v>500</v>
      </c>
      <c r="P482" s="36">
        <v>695</v>
      </c>
      <c r="Q482" s="51"/>
      <c r="R482" s="51"/>
      <c r="S482" s="51"/>
    </row>
    <row r="483" spans="12:19" x14ac:dyDescent="0.25">
      <c r="L483" s="51"/>
      <c r="M483" s="51"/>
      <c r="N483" s="51">
        <v>481</v>
      </c>
      <c r="O483" s="36">
        <v>500</v>
      </c>
      <c r="P483" s="36">
        <v>695</v>
      </c>
      <c r="Q483" s="51"/>
      <c r="R483" s="51"/>
      <c r="S483" s="51"/>
    </row>
    <row r="484" spans="12:19" x14ac:dyDescent="0.25">
      <c r="L484" s="51"/>
      <c r="M484" s="51"/>
      <c r="N484" s="51">
        <v>482</v>
      </c>
      <c r="O484" s="36">
        <v>500</v>
      </c>
      <c r="P484" s="36">
        <v>695</v>
      </c>
      <c r="Q484" s="51"/>
      <c r="R484" s="51"/>
      <c r="S484" s="51"/>
    </row>
    <row r="485" spans="12:19" x14ac:dyDescent="0.25">
      <c r="L485" s="51"/>
      <c r="M485" s="51"/>
      <c r="N485" s="51">
        <v>483</v>
      </c>
      <c r="O485" s="36">
        <v>500</v>
      </c>
      <c r="P485" s="36">
        <v>695</v>
      </c>
      <c r="Q485" s="51"/>
      <c r="R485" s="51"/>
      <c r="S485" s="51"/>
    </row>
    <row r="486" spans="12:19" x14ac:dyDescent="0.25">
      <c r="L486" s="51"/>
      <c r="M486" s="51"/>
      <c r="N486" s="51">
        <v>484</v>
      </c>
      <c r="O486" s="36">
        <v>500</v>
      </c>
      <c r="P486" s="36">
        <v>695</v>
      </c>
      <c r="Q486" s="51"/>
      <c r="R486" s="51"/>
      <c r="S486" s="51"/>
    </row>
    <row r="487" spans="12:19" x14ac:dyDescent="0.25">
      <c r="L487" s="51"/>
      <c r="M487" s="51"/>
      <c r="N487" s="51">
        <v>485</v>
      </c>
      <c r="O487" s="36">
        <v>500</v>
      </c>
      <c r="P487" s="36">
        <v>695</v>
      </c>
      <c r="Q487" s="51"/>
      <c r="R487" s="51"/>
      <c r="S487" s="51"/>
    </row>
    <row r="488" spans="12:19" x14ac:dyDescent="0.25">
      <c r="L488" s="51"/>
      <c r="M488" s="51"/>
      <c r="N488" s="51">
        <v>486</v>
      </c>
      <c r="O488" s="36">
        <v>500</v>
      </c>
      <c r="P488" s="36">
        <v>695</v>
      </c>
      <c r="Q488" s="51"/>
      <c r="R488" s="51"/>
      <c r="S488" s="51"/>
    </row>
    <row r="489" spans="12:19" x14ac:dyDescent="0.25">
      <c r="L489" s="51"/>
      <c r="M489" s="51"/>
      <c r="N489" s="51">
        <v>487</v>
      </c>
      <c r="O489" s="36">
        <v>500</v>
      </c>
      <c r="P489" s="36">
        <v>695</v>
      </c>
      <c r="Q489" s="51"/>
      <c r="R489" s="51"/>
      <c r="S489" s="51"/>
    </row>
    <row r="490" spans="12:19" x14ac:dyDescent="0.25">
      <c r="L490" s="51"/>
      <c r="M490" s="51"/>
      <c r="N490" s="51">
        <v>488</v>
      </c>
      <c r="O490" s="36">
        <v>500</v>
      </c>
      <c r="P490" s="36">
        <v>695</v>
      </c>
      <c r="Q490" s="51"/>
      <c r="R490" s="51"/>
      <c r="S490" s="51"/>
    </row>
    <row r="491" spans="12:19" x14ac:dyDescent="0.25">
      <c r="L491" s="51"/>
      <c r="M491" s="51"/>
      <c r="N491" s="51">
        <v>489</v>
      </c>
      <c r="O491" s="36">
        <v>500</v>
      </c>
      <c r="P491" s="36">
        <v>695</v>
      </c>
      <c r="Q491" s="51"/>
      <c r="R491" s="51"/>
      <c r="S491" s="51"/>
    </row>
    <row r="492" spans="12:19" x14ac:dyDescent="0.25">
      <c r="L492" s="51"/>
      <c r="M492" s="51"/>
      <c r="N492" s="51">
        <v>490</v>
      </c>
      <c r="O492" s="36">
        <v>500</v>
      </c>
      <c r="P492" s="36">
        <v>695</v>
      </c>
      <c r="Q492" s="51"/>
      <c r="R492" s="51"/>
      <c r="S492" s="51"/>
    </row>
    <row r="493" spans="12:19" x14ac:dyDescent="0.25">
      <c r="L493" s="51"/>
      <c r="M493" s="51"/>
      <c r="N493" s="51">
        <v>491</v>
      </c>
      <c r="O493" s="36">
        <v>500</v>
      </c>
      <c r="P493" s="36">
        <v>695</v>
      </c>
      <c r="Q493" s="51"/>
      <c r="R493" s="51"/>
      <c r="S493" s="51"/>
    </row>
    <row r="494" spans="12:19" x14ac:dyDescent="0.25">
      <c r="L494" s="51"/>
      <c r="M494" s="51"/>
      <c r="N494" s="51">
        <v>492</v>
      </c>
      <c r="O494" s="36">
        <v>500</v>
      </c>
      <c r="P494" s="36">
        <v>695</v>
      </c>
      <c r="Q494" s="51"/>
      <c r="R494" s="51"/>
      <c r="S494" s="51"/>
    </row>
    <row r="495" spans="12:19" x14ac:dyDescent="0.25">
      <c r="L495" s="51"/>
      <c r="M495" s="51"/>
      <c r="N495" s="51">
        <v>493</v>
      </c>
      <c r="O495" s="36">
        <v>500</v>
      </c>
      <c r="P495" s="36">
        <v>695</v>
      </c>
      <c r="Q495" s="51"/>
      <c r="R495" s="51"/>
      <c r="S495" s="51"/>
    </row>
    <row r="496" spans="12:19" x14ac:dyDescent="0.25">
      <c r="L496" s="51"/>
      <c r="M496" s="51"/>
      <c r="N496" s="51">
        <v>494</v>
      </c>
      <c r="O496" s="36">
        <v>500</v>
      </c>
      <c r="P496" s="36">
        <v>695</v>
      </c>
      <c r="Q496" s="51"/>
      <c r="R496" s="51"/>
      <c r="S496" s="51"/>
    </row>
    <row r="497" spans="12:19" x14ac:dyDescent="0.25">
      <c r="L497" s="51"/>
      <c r="M497" s="51"/>
      <c r="N497" s="51">
        <v>495</v>
      </c>
      <c r="O497" s="36">
        <v>500</v>
      </c>
      <c r="P497" s="36">
        <v>695</v>
      </c>
      <c r="Q497" s="51"/>
      <c r="R497" s="51"/>
      <c r="S497" s="51"/>
    </row>
    <row r="498" spans="12:19" x14ac:dyDescent="0.25">
      <c r="L498" s="51"/>
      <c r="M498" s="51"/>
      <c r="N498" s="51">
        <v>496</v>
      </c>
      <c r="O498" s="36">
        <v>500</v>
      </c>
      <c r="P498" s="36">
        <v>695</v>
      </c>
      <c r="Q498" s="51"/>
      <c r="R498" s="51"/>
      <c r="S498" s="51"/>
    </row>
    <row r="499" spans="12:19" x14ac:dyDescent="0.25">
      <c r="L499" s="51"/>
      <c r="M499" s="51"/>
      <c r="N499" s="51">
        <v>497</v>
      </c>
      <c r="O499" s="36">
        <v>500</v>
      </c>
      <c r="P499" s="36">
        <v>695</v>
      </c>
      <c r="Q499" s="51"/>
      <c r="R499" s="51"/>
      <c r="S499" s="51"/>
    </row>
    <row r="500" spans="12:19" x14ac:dyDescent="0.25">
      <c r="L500" s="51"/>
      <c r="M500" s="51"/>
      <c r="N500" s="51">
        <v>498</v>
      </c>
      <c r="O500" s="36">
        <v>500</v>
      </c>
      <c r="P500" s="36">
        <v>695</v>
      </c>
      <c r="Q500" s="51"/>
      <c r="R500" s="51"/>
      <c r="S500" s="51"/>
    </row>
    <row r="501" spans="12:19" x14ac:dyDescent="0.25">
      <c r="L501" s="51"/>
      <c r="M501" s="51"/>
      <c r="N501" s="51">
        <v>499</v>
      </c>
      <c r="O501" s="36">
        <v>500</v>
      </c>
      <c r="P501" s="36">
        <v>695</v>
      </c>
      <c r="Q501" s="51"/>
      <c r="R501" s="51"/>
      <c r="S501" s="51"/>
    </row>
    <row r="502" spans="12:19" x14ac:dyDescent="0.25">
      <c r="L502" s="51"/>
      <c r="M502" s="51"/>
      <c r="N502" s="51">
        <v>500</v>
      </c>
      <c r="O502" s="36">
        <v>500</v>
      </c>
      <c r="P502" s="36">
        <v>695</v>
      </c>
      <c r="Q502" s="51"/>
      <c r="R502" s="51"/>
      <c r="S502" s="51"/>
    </row>
    <row r="503" spans="12:19" x14ac:dyDescent="0.25">
      <c r="L503" s="51"/>
      <c r="M503" s="51"/>
      <c r="N503" s="51">
        <v>501</v>
      </c>
      <c r="O503" s="36">
        <v>500</v>
      </c>
      <c r="P503" s="36">
        <v>695</v>
      </c>
      <c r="Q503" s="51"/>
      <c r="R503" s="51"/>
      <c r="S503" s="51"/>
    </row>
    <row r="504" spans="12:19" x14ac:dyDescent="0.25">
      <c r="L504" s="51"/>
      <c r="M504" s="51"/>
      <c r="N504" s="51">
        <v>502</v>
      </c>
      <c r="O504" s="36">
        <v>500</v>
      </c>
      <c r="P504" s="36">
        <v>695</v>
      </c>
      <c r="Q504" s="51"/>
      <c r="R504" s="51"/>
      <c r="S504" s="51"/>
    </row>
    <row r="505" spans="12:19" x14ac:dyDescent="0.25">
      <c r="L505" s="51"/>
      <c r="M505" s="51"/>
      <c r="N505" s="51">
        <v>503</v>
      </c>
      <c r="O505" s="36">
        <v>500</v>
      </c>
      <c r="P505" s="36">
        <v>695</v>
      </c>
      <c r="Q505" s="51"/>
      <c r="R505" s="51"/>
      <c r="S505" s="51"/>
    </row>
    <row r="506" spans="12:19" x14ac:dyDescent="0.25">
      <c r="L506" s="51"/>
      <c r="M506" s="51"/>
      <c r="N506" s="51">
        <v>504</v>
      </c>
      <c r="O506" s="36">
        <v>500</v>
      </c>
      <c r="P506" s="36">
        <v>695</v>
      </c>
      <c r="Q506" s="51"/>
      <c r="R506" s="51"/>
      <c r="S506" s="51"/>
    </row>
    <row r="507" spans="12:19" x14ac:dyDescent="0.25">
      <c r="L507" s="51"/>
      <c r="M507" s="51"/>
      <c r="N507" s="51">
        <v>505</v>
      </c>
      <c r="O507" s="36">
        <v>500</v>
      </c>
      <c r="P507" s="36">
        <v>695</v>
      </c>
      <c r="Q507" s="51"/>
      <c r="R507" s="51"/>
      <c r="S507" s="51"/>
    </row>
    <row r="508" spans="12:19" x14ac:dyDescent="0.25">
      <c r="L508" s="51"/>
      <c r="M508" s="51"/>
      <c r="N508" s="51">
        <v>506</v>
      </c>
      <c r="O508" s="36">
        <v>500</v>
      </c>
      <c r="P508" s="36">
        <v>695</v>
      </c>
      <c r="Q508" s="51"/>
      <c r="R508" s="51"/>
      <c r="S508" s="51"/>
    </row>
    <row r="509" spans="12:19" x14ac:dyDescent="0.25">
      <c r="L509" s="51"/>
      <c r="M509" s="51"/>
      <c r="N509" s="51">
        <v>507</v>
      </c>
      <c r="O509" s="36">
        <v>500</v>
      </c>
      <c r="P509" s="36">
        <v>695</v>
      </c>
      <c r="Q509" s="51"/>
      <c r="R509" s="51"/>
      <c r="S509" s="51"/>
    </row>
    <row r="510" spans="12:19" x14ac:dyDescent="0.25">
      <c r="L510" s="51"/>
      <c r="M510" s="51"/>
      <c r="N510" s="51">
        <v>508</v>
      </c>
      <c r="O510" s="36">
        <v>500</v>
      </c>
      <c r="P510" s="36">
        <v>695</v>
      </c>
      <c r="Q510" s="51"/>
      <c r="R510" s="51"/>
      <c r="S510" s="51"/>
    </row>
    <row r="511" spans="12:19" x14ac:dyDescent="0.25">
      <c r="L511" s="51"/>
      <c r="M511" s="51"/>
      <c r="N511" s="51">
        <v>509</v>
      </c>
      <c r="O511" s="36">
        <v>500</v>
      </c>
      <c r="P511" s="36">
        <v>695</v>
      </c>
      <c r="Q511" s="51"/>
      <c r="R511" s="51"/>
      <c r="S511" s="51"/>
    </row>
    <row r="512" spans="12:19" x14ac:dyDescent="0.25">
      <c r="L512" s="51"/>
      <c r="M512" s="51"/>
      <c r="N512" s="51">
        <v>510</v>
      </c>
      <c r="O512" s="36">
        <v>500</v>
      </c>
      <c r="P512" s="36">
        <v>695</v>
      </c>
      <c r="Q512" s="51"/>
      <c r="R512" s="51"/>
      <c r="S512" s="51"/>
    </row>
    <row r="513" spans="12:19" x14ac:dyDescent="0.25">
      <c r="L513" s="51"/>
      <c r="M513" s="51"/>
      <c r="N513" s="51">
        <v>511</v>
      </c>
      <c r="O513" s="36">
        <v>500</v>
      </c>
      <c r="P513" s="36">
        <v>695</v>
      </c>
      <c r="Q513" s="51"/>
      <c r="R513" s="51"/>
      <c r="S513" s="51"/>
    </row>
    <row r="514" spans="12:19" x14ac:dyDescent="0.25">
      <c r="L514" s="51"/>
      <c r="M514" s="51"/>
      <c r="N514" s="51">
        <v>512</v>
      </c>
      <c r="O514" s="36">
        <v>500</v>
      </c>
      <c r="P514" s="36">
        <v>695</v>
      </c>
      <c r="Q514" s="51"/>
      <c r="R514" s="51"/>
      <c r="S514" s="51"/>
    </row>
    <row r="515" spans="12:19" x14ac:dyDescent="0.25">
      <c r="L515" s="51"/>
      <c r="M515" s="51"/>
      <c r="N515" s="51">
        <v>513</v>
      </c>
      <c r="O515" s="36">
        <v>500</v>
      </c>
      <c r="P515" s="36">
        <v>695</v>
      </c>
      <c r="Q515" s="51"/>
      <c r="R515" s="51"/>
      <c r="S515" s="51"/>
    </row>
    <row r="516" spans="12:19" x14ac:dyDescent="0.25">
      <c r="L516" s="51"/>
      <c r="M516" s="51"/>
      <c r="N516" s="51">
        <v>514</v>
      </c>
      <c r="O516" s="36">
        <v>500</v>
      </c>
      <c r="P516" s="36">
        <v>695</v>
      </c>
      <c r="Q516" s="51"/>
      <c r="R516" s="51"/>
      <c r="S516" s="51"/>
    </row>
    <row r="517" spans="12:19" x14ac:dyDescent="0.25">
      <c r="L517" s="51"/>
      <c r="M517" s="51"/>
      <c r="N517" s="51">
        <v>515</v>
      </c>
      <c r="O517" s="36">
        <v>500</v>
      </c>
      <c r="P517" s="36">
        <v>695</v>
      </c>
      <c r="Q517" s="51"/>
      <c r="R517" s="51"/>
      <c r="S517" s="51"/>
    </row>
    <row r="518" spans="12:19" x14ac:dyDescent="0.25">
      <c r="L518" s="51"/>
      <c r="M518" s="51"/>
      <c r="N518" s="51">
        <v>516</v>
      </c>
      <c r="O518" s="36">
        <v>500</v>
      </c>
      <c r="P518" s="36">
        <v>695</v>
      </c>
      <c r="Q518" s="51"/>
      <c r="R518" s="51"/>
      <c r="S518" s="51"/>
    </row>
    <row r="519" spans="12:19" x14ac:dyDescent="0.25">
      <c r="L519" s="51"/>
      <c r="M519" s="51"/>
      <c r="N519" s="51">
        <v>517</v>
      </c>
      <c r="O519" s="36">
        <v>500</v>
      </c>
      <c r="P519" s="36">
        <v>695</v>
      </c>
      <c r="Q519" s="51"/>
      <c r="R519" s="51"/>
      <c r="S519" s="51"/>
    </row>
    <row r="520" spans="12:19" x14ac:dyDescent="0.25">
      <c r="L520" s="51"/>
      <c r="M520" s="51"/>
      <c r="N520" s="51">
        <v>518</v>
      </c>
      <c r="O520" s="36">
        <v>500</v>
      </c>
      <c r="P520" s="36">
        <v>695</v>
      </c>
      <c r="Q520" s="51"/>
      <c r="R520" s="51"/>
      <c r="S520" s="51"/>
    </row>
    <row r="521" spans="12:19" x14ac:dyDescent="0.25">
      <c r="L521" s="51"/>
      <c r="M521" s="51"/>
      <c r="N521" s="51">
        <v>519</v>
      </c>
      <c r="O521" s="36">
        <v>500</v>
      </c>
      <c r="P521" s="36">
        <v>695</v>
      </c>
      <c r="Q521" s="51"/>
      <c r="R521" s="51"/>
      <c r="S521" s="51"/>
    </row>
    <row r="522" spans="12:19" x14ac:dyDescent="0.25">
      <c r="L522" s="51"/>
      <c r="M522" s="51"/>
      <c r="N522" s="51">
        <v>520</v>
      </c>
      <c r="O522" s="36">
        <v>500</v>
      </c>
      <c r="P522" s="36">
        <v>695</v>
      </c>
      <c r="Q522" s="51"/>
      <c r="R522" s="51"/>
      <c r="S522" s="51"/>
    </row>
    <row r="523" spans="12:19" x14ac:dyDescent="0.25">
      <c r="L523" s="51"/>
      <c r="M523" s="51"/>
      <c r="N523" s="51">
        <v>521</v>
      </c>
      <c r="O523" s="36">
        <v>500</v>
      </c>
      <c r="P523" s="36">
        <v>695</v>
      </c>
      <c r="Q523" s="51"/>
      <c r="R523" s="51"/>
      <c r="S523" s="51"/>
    </row>
    <row r="524" spans="12:19" x14ac:dyDescent="0.25">
      <c r="L524" s="51"/>
      <c r="M524" s="51"/>
      <c r="N524" s="51">
        <v>522</v>
      </c>
      <c r="O524" s="36">
        <v>500</v>
      </c>
      <c r="P524" s="36">
        <v>695</v>
      </c>
      <c r="Q524" s="51"/>
      <c r="R524" s="51"/>
      <c r="S524" s="51"/>
    </row>
    <row r="525" spans="12:19" x14ac:dyDescent="0.25">
      <c r="L525" s="51"/>
      <c r="M525" s="51"/>
      <c r="N525" s="51">
        <v>523</v>
      </c>
      <c r="O525" s="36">
        <v>500</v>
      </c>
      <c r="P525" s="36">
        <v>695</v>
      </c>
      <c r="Q525" s="51"/>
      <c r="R525" s="51"/>
      <c r="S525" s="51"/>
    </row>
    <row r="526" spans="12:19" x14ac:dyDescent="0.25">
      <c r="L526" s="51"/>
      <c r="M526" s="51"/>
      <c r="N526" s="51">
        <v>524</v>
      </c>
      <c r="O526" s="36">
        <v>500</v>
      </c>
      <c r="P526" s="36">
        <v>695</v>
      </c>
      <c r="Q526" s="51"/>
      <c r="R526" s="51"/>
      <c r="S526" s="51"/>
    </row>
    <row r="527" spans="12:19" x14ac:dyDescent="0.25">
      <c r="L527" s="51"/>
      <c r="M527" s="51"/>
      <c r="N527" s="51">
        <v>525</v>
      </c>
      <c r="O527" s="36">
        <v>500</v>
      </c>
      <c r="P527" s="36">
        <v>695</v>
      </c>
      <c r="Q527" s="51"/>
      <c r="R527" s="51"/>
      <c r="S527" s="51"/>
    </row>
    <row r="528" spans="12:19" x14ac:dyDescent="0.25">
      <c r="L528" s="51"/>
      <c r="M528" s="51"/>
      <c r="N528" s="51">
        <v>526</v>
      </c>
      <c r="O528" s="36">
        <v>500</v>
      </c>
      <c r="P528" s="36">
        <v>695</v>
      </c>
      <c r="Q528" s="51"/>
      <c r="R528" s="51"/>
      <c r="S528" s="51"/>
    </row>
    <row r="529" spans="12:19" x14ac:dyDescent="0.25">
      <c r="L529" s="51"/>
      <c r="M529" s="51"/>
      <c r="N529" s="51">
        <v>527</v>
      </c>
      <c r="O529" s="36">
        <v>500</v>
      </c>
      <c r="P529" s="36">
        <v>695</v>
      </c>
      <c r="Q529" s="51"/>
      <c r="R529" s="51"/>
      <c r="S529" s="51"/>
    </row>
    <row r="530" spans="12:19" x14ac:dyDescent="0.25">
      <c r="L530" s="51"/>
      <c r="M530" s="51"/>
      <c r="N530" s="51">
        <v>528</v>
      </c>
      <c r="O530" s="36">
        <v>500</v>
      </c>
      <c r="P530" s="36">
        <v>695</v>
      </c>
      <c r="Q530" s="51"/>
      <c r="R530" s="51"/>
      <c r="S530" s="51"/>
    </row>
    <row r="531" spans="12:19" x14ac:dyDescent="0.25">
      <c r="L531" s="51"/>
      <c r="M531" s="51"/>
      <c r="N531" s="51">
        <v>529</v>
      </c>
      <c r="O531" s="36">
        <v>500</v>
      </c>
      <c r="P531" s="36">
        <v>695</v>
      </c>
      <c r="Q531" s="51"/>
      <c r="R531" s="51"/>
      <c r="S531" s="51"/>
    </row>
    <row r="532" spans="12:19" x14ac:dyDescent="0.25">
      <c r="L532" s="51"/>
      <c r="M532" s="51"/>
      <c r="N532" s="51">
        <v>530</v>
      </c>
      <c r="O532" s="36">
        <v>500</v>
      </c>
      <c r="P532" s="36">
        <v>695</v>
      </c>
      <c r="Q532" s="51"/>
      <c r="R532" s="51"/>
      <c r="S532" s="51"/>
    </row>
    <row r="533" spans="12:19" x14ac:dyDescent="0.25">
      <c r="L533" s="51"/>
      <c r="M533" s="51"/>
      <c r="N533" s="51">
        <v>531</v>
      </c>
      <c r="O533" s="36">
        <v>500</v>
      </c>
      <c r="P533" s="36">
        <v>695</v>
      </c>
      <c r="Q533" s="51"/>
      <c r="R533" s="51"/>
      <c r="S533" s="51"/>
    </row>
    <row r="534" spans="12:19" x14ac:dyDescent="0.25">
      <c r="L534" s="51"/>
      <c r="M534" s="51"/>
      <c r="N534" s="51">
        <v>532</v>
      </c>
      <c r="O534" s="36">
        <v>500</v>
      </c>
      <c r="P534" s="36">
        <v>695</v>
      </c>
      <c r="Q534" s="51"/>
      <c r="R534" s="51"/>
      <c r="S534" s="51"/>
    </row>
    <row r="535" spans="12:19" x14ac:dyDescent="0.25">
      <c r="L535" s="51"/>
      <c r="M535" s="51"/>
      <c r="N535" s="51">
        <v>533</v>
      </c>
      <c r="O535" s="36">
        <v>500</v>
      </c>
      <c r="P535" s="36">
        <v>695</v>
      </c>
      <c r="Q535" s="51"/>
      <c r="R535" s="51"/>
      <c r="S535" s="51"/>
    </row>
    <row r="536" spans="12:19" x14ac:dyDescent="0.25">
      <c r="L536" s="51"/>
      <c r="M536" s="51"/>
      <c r="N536" s="51">
        <v>534</v>
      </c>
      <c r="O536" s="36">
        <v>500</v>
      </c>
      <c r="P536" s="36">
        <v>695</v>
      </c>
      <c r="Q536" s="51"/>
      <c r="R536" s="51"/>
      <c r="S536" s="51"/>
    </row>
    <row r="537" spans="12:19" x14ac:dyDescent="0.25">
      <c r="L537" s="51"/>
      <c r="M537" s="51"/>
      <c r="N537" s="51">
        <v>535</v>
      </c>
      <c r="O537" s="36">
        <v>500</v>
      </c>
      <c r="P537" s="36">
        <v>695</v>
      </c>
      <c r="Q537" s="51"/>
      <c r="R537" s="51"/>
      <c r="S537" s="51"/>
    </row>
    <row r="538" spans="12:19" x14ac:dyDescent="0.25">
      <c r="L538" s="51"/>
      <c r="M538" s="51"/>
      <c r="N538" s="51">
        <v>536</v>
      </c>
      <c r="O538" s="36">
        <v>500</v>
      </c>
      <c r="P538" s="36">
        <v>695</v>
      </c>
      <c r="Q538" s="51"/>
      <c r="R538" s="51"/>
      <c r="S538" s="51"/>
    </row>
    <row r="539" spans="12:19" x14ac:dyDescent="0.25">
      <c r="L539" s="51"/>
      <c r="M539" s="51"/>
      <c r="N539" s="51">
        <v>537</v>
      </c>
      <c r="O539" s="36">
        <v>500</v>
      </c>
      <c r="P539" s="36">
        <v>695</v>
      </c>
      <c r="Q539" s="51"/>
      <c r="R539" s="51"/>
      <c r="S539" s="51"/>
    </row>
    <row r="540" spans="12:19" x14ac:dyDescent="0.25">
      <c r="L540" s="51"/>
      <c r="M540" s="51"/>
      <c r="N540" s="51">
        <v>538</v>
      </c>
      <c r="O540" s="36">
        <v>500</v>
      </c>
      <c r="P540" s="36">
        <v>695</v>
      </c>
      <c r="Q540" s="51"/>
      <c r="R540" s="51"/>
      <c r="S540" s="51"/>
    </row>
    <row r="541" spans="12:19" x14ac:dyDescent="0.25">
      <c r="L541" s="51"/>
      <c r="M541" s="51"/>
      <c r="N541" s="51">
        <v>539</v>
      </c>
      <c r="O541" s="36">
        <v>500</v>
      </c>
      <c r="P541" s="36">
        <v>695</v>
      </c>
      <c r="Q541" s="51"/>
      <c r="R541" s="51"/>
      <c r="S541" s="51"/>
    </row>
    <row r="542" spans="12:19" x14ac:dyDescent="0.25">
      <c r="L542" s="51"/>
      <c r="M542" s="51"/>
      <c r="N542" s="51">
        <v>540</v>
      </c>
      <c r="O542" s="36">
        <v>500</v>
      </c>
      <c r="P542" s="36">
        <v>695</v>
      </c>
      <c r="Q542" s="51"/>
      <c r="R542" s="51"/>
      <c r="S542" s="51"/>
    </row>
    <row r="543" spans="12:19" x14ac:dyDescent="0.25">
      <c r="L543" s="51"/>
      <c r="M543" s="51"/>
      <c r="N543" s="51">
        <v>541</v>
      </c>
      <c r="O543" s="36">
        <v>500</v>
      </c>
      <c r="P543" s="36">
        <v>695</v>
      </c>
      <c r="Q543" s="51"/>
      <c r="R543" s="51"/>
      <c r="S543" s="51"/>
    </row>
    <row r="544" spans="12:19" x14ac:dyDescent="0.25">
      <c r="L544" s="51"/>
      <c r="M544" s="51"/>
      <c r="N544" s="51">
        <v>542</v>
      </c>
      <c r="O544" s="36">
        <v>500</v>
      </c>
      <c r="P544" s="36">
        <v>695</v>
      </c>
      <c r="Q544" s="51"/>
      <c r="R544" s="51"/>
      <c r="S544" s="51"/>
    </row>
    <row r="545" spans="12:19" x14ac:dyDescent="0.25">
      <c r="L545" s="51"/>
      <c r="M545" s="51"/>
      <c r="N545" s="51">
        <v>543</v>
      </c>
      <c r="O545" s="36">
        <v>500</v>
      </c>
      <c r="P545" s="36">
        <v>695</v>
      </c>
      <c r="Q545" s="51"/>
      <c r="R545" s="51"/>
      <c r="S545" s="51"/>
    </row>
    <row r="546" spans="12:19" x14ac:dyDescent="0.25">
      <c r="L546" s="51"/>
      <c r="M546" s="51"/>
      <c r="N546" s="51">
        <v>544</v>
      </c>
      <c r="O546" s="36">
        <v>500</v>
      </c>
      <c r="P546" s="36">
        <v>695</v>
      </c>
      <c r="Q546" s="51"/>
      <c r="R546" s="51"/>
      <c r="S546" s="51"/>
    </row>
    <row r="547" spans="12:19" x14ac:dyDescent="0.25">
      <c r="L547" s="51"/>
      <c r="M547" s="51"/>
      <c r="N547" s="51">
        <v>545</v>
      </c>
      <c r="O547" s="36">
        <v>500</v>
      </c>
      <c r="P547" s="36">
        <v>695</v>
      </c>
      <c r="Q547" s="51"/>
      <c r="R547" s="51"/>
      <c r="S547" s="51"/>
    </row>
    <row r="548" spans="12:19" x14ac:dyDescent="0.25">
      <c r="L548" s="51"/>
      <c r="M548" s="51"/>
      <c r="N548" s="51">
        <v>546</v>
      </c>
      <c r="O548" s="36">
        <v>500</v>
      </c>
      <c r="P548" s="36">
        <v>695</v>
      </c>
      <c r="Q548" s="51"/>
      <c r="R548" s="51"/>
      <c r="S548" s="51"/>
    </row>
    <row r="549" spans="12:19" x14ac:dyDescent="0.25">
      <c r="L549" s="51"/>
      <c r="M549" s="51"/>
      <c r="N549" s="51">
        <v>547</v>
      </c>
      <c r="O549" s="36">
        <v>500</v>
      </c>
      <c r="P549" s="36">
        <v>695</v>
      </c>
      <c r="Q549" s="51"/>
      <c r="R549" s="51"/>
      <c r="S549" s="51"/>
    </row>
    <row r="550" spans="12:19" x14ac:dyDescent="0.25">
      <c r="L550" s="51"/>
      <c r="M550" s="51"/>
      <c r="N550" s="51">
        <v>548</v>
      </c>
      <c r="O550" s="36">
        <v>500</v>
      </c>
      <c r="P550" s="36">
        <v>695</v>
      </c>
      <c r="Q550" s="51"/>
      <c r="R550" s="51"/>
      <c r="S550" s="51"/>
    </row>
    <row r="551" spans="12:19" x14ac:dyDescent="0.25">
      <c r="L551" s="51"/>
      <c r="M551" s="51"/>
      <c r="N551" s="51">
        <v>549</v>
      </c>
      <c r="O551" s="36">
        <v>500</v>
      </c>
      <c r="P551" s="36">
        <v>695</v>
      </c>
      <c r="Q551" s="51"/>
      <c r="R551" s="51"/>
      <c r="S551" s="51"/>
    </row>
    <row r="552" spans="12:19" x14ac:dyDescent="0.25">
      <c r="L552" s="51"/>
      <c r="M552" s="51"/>
      <c r="N552" s="51">
        <v>550</v>
      </c>
      <c r="O552" s="36">
        <v>500</v>
      </c>
      <c r="P552" s="36">
        <v>695</v>
      </c>
      <c r="Q552" s="51"/>
      <c r="R552" s="51"/>
      <c r="S552" s="51"/>
    </row>
    <row r="553" spans="12:19" x14ac:dyDescent="0.25">
      <c r="L553" s="51"/>
      <c r="M553" s="51"/>
      <c r="N553" s="51">
        <v>551</v>
      </c>
      <c r="O553" s="36">
        <v>500</v>
      </c>
      <c r="P553" s="36">
        <v>695</v>
      </c>
      <c r="Q553" s="51"/>
      <c r="R553" s="51"/>
      <c r="S553" s="51"/>
    </row>
    <row r="554" spans="12:19" x14ac:dyDescent="0.25">
      <c r="L554" s="51"/>
      <c r="M554" s="51"/>
      <c r="N554" s="51">
        <v>552</v>
      </c>
      <c r="O554" s="36">
        <v>500</v>
      </c>
      <c r="P554" s="36">
        <v>695</v>
      </c>
      <c r="Q554" s="51"/>
      <c r="R554" s="51"/>
      <c r="S554" s="51"/>
    </row>
    <row r="555" spans="12:19" x14ac:dyDescent="0.25">
      <c r="L555" s="51"/>
      <c r="M555" s="51"/>
      <c r="N555" s="51">
        <v>553</v>
      </c>
      <c r="O555" s="36">
        <v>500</v>
      </c>
      <c r="P555" s="36">
        <v>695</v>
      </c>
      <c r="Q555" s="51"/>
      <c r="R555" s="51"/>
      <c r="S555" s="51"/>
    </row>
    <row r="556" spans="12:19" x14ac:dyDescent="0.25">
      <c r="L556" s="51"/>
      <c r="M556" s="51"/>
      <c r="N556" s="51">
        <v>554</v>
      </c>
      <c r="O556" s="36">
        <v>500</v>
      </c>
      <c r="P556" s="36">
        <v>695</v>
      </c>
      <c r="Q556" s="51"/>
      <c r="R556" s="51"/>
      <c r="S556" s="51"/>
    </row>
    <row r="557" spans="12:19" x14ac:dyDescent="0.25">
      <c r="L557" s="51"/>
      <c r="M557" s="51"/>
      <c r="N557" s="51">
        <v>555</v>
      </c>
      <c r="O557" s="36">
        <v>500</v>
      </c>
      <c r="P557" s="36">
        <v>695</v>
      </c>
      <c r="Q557" s="51"/>
      <c r="R557" s="51"/>
      <c r="S557" s="51"/>
    </row>
    <row r="558" spans="12:19" x14ac:dyDescent="0.25">
      <c r="L558" s="51"/>
      <c r="M558" s="51"/>
      <c r="N558" s="51">
        <v>556</v>
      </c>
      <c r="O558" s="36">
        <v>500</v>
      </c>
      <c r="P558" s="36">
        <v>695</v>
      </c>
      <c r="Q558" s="51"/>
      <c r="R558" s="51"/>
      <c r="S558" s="51"/>
    </row>
    <row r="559" spans="12:19" x14ac:dyDescent="0.25">
      <c r="L559" s="51"/>
      <c r="M559" s="51"/>
      <c r="N559" s="51">
        <v>557</v>
      </c>
      <c r="O559" s="36">
        <v>500</v>
      </c>
      <c r="P559" s="36">
        <v>695</v>
      </c>
      <c r="Q559" s="51"/>
      <c r="R559" s="51"/>
      <c r="S559" s="51"/>
    </row>
    <row r="560" spans="12:19" x14ac:dyDescent="0.25">
      <c r="L560" s="51"/>
      <c r="M560" s="51"/>
      <c r="N560" s="51">
        <v>558</v>
      </c>
      <c r="O560" s="36">
        <v>500</v>
      </c>
      <c r="P560" s="36">
        <v>695</v>
      </c>
      <c r="Q560" s="51"/>
      <c r="R560" s="51"/>
      <c r="S560" s="51"/>
    </row>
    <row r="561" spans="12:19" x14ac:dyDescent="0.25">
      <c r="L561" s="51"/>
      <c r="M561" s="51"/>
      <c r="N561" s="51">
        <v>559</v>
      </c>
      <c r="O561" s="36">
        <v>500</v>
      </c>
      <c r="P561" s="36">
        <v>695</v>
      </c>
      <c r="Q561" s="51"/>
      <c r="R561" s="51"/>
      <c r="S561" s="51"/>
    </row>
    <row r="562" spans="12:19" x14ac:dyDescent="0.25">
      <c r="L562" s="51"/>
      <c r="M562" s="51"/>
      <c r="N562" s="51">
        <v>560</v>
      </c>
      <c r="O562" s="36">
        <v>500</v>
      </c>
      <c r="P562" s="36">
        <v>695</v>
      </c>
      <c r="Q562" s="51"/>
      <c r="R562" s="51"/>
      <c r="S562" s="51"/>
    </row>
    <row r="563" spans="12:19" x14ac:dyDescent="0.25">
      <c r="L563" s="51"/>
      <c r="M563" s="51"/>
      <c r="N563" s="51">
        <v>561</v>
      </c>
      <c r="O563" s="36">
        <v>500</v>
      </c>
      <c r="P563" s="36">
        <v>695</v>
      </c>
      <c r="Q563" s="51"/>
      <c r="R563" s="51"/>
      <c r="S563" s="51"/>
    </row>
    <row r="564" spans="12:19" x14ac:dyDescent="0.25">
      <c r="L564" s="51"/>
      <c r="M564" s="51"/>
      <c r="N564" s="51">
        <v>562</v>
      </c>
      <c r="O564" s="36">
        <v>500</v>
      </c>
      <c r="P564" s="36">
        <v>695</v>
      </c>
      <c r="Q564" s="51"/>
      <c r="R564" s="51"/>
      <c r="S564" s="51"/>
    </row>
    <row r="565" spans="12:19" x14ac:dyDescent="0.25">
      <c r="L565" s="51"/>
      <c r="M565" s="51"/>
      <c r="N565" s="51">
        <v>563</v>
      </c>
      <c r="O565" s="36">
        <v>500</v>
      </c>
      <c r="P565" s="36">
        <v>695</v>
      </c>
      <c r="Q565" s="51"/>
      <c r="R565" s="51"/>
      <c r="S565" s="51"/>
    </row>
    <row r="566" spans="12:19" x14ac:dyDescent="0.25">
      <c r="L566" s="51"/>
      <c r="M566" s="51"/>
      <c r="N566" s="51">
        <v>564</v>
      </c>
      <c r="O566" s="36">
        <v>500</v>
      </c>
      <c r="P566" s="36">
        <v>695</v>
      </c>
      <c r="Q566" s="51"/>
      <c r="R566" s="51"/>
      <c r="S566" s="51"/>
    </row>
    <row r="567" spans="12:19" x14ac:dyDescent="0.25">
      <c r="L567" s="51"/>
      <c r="M567" s="51"/>
      <c r="N567" s="51">
        <v>565</v>
      </c>
      <c r="O567" s="36">
        <v>500</v>
      </c>
      <c r="P567" s="36">
        <v>695</v>
      </c>
      <c r="Q567" s="51"/>
      <c r="R567" s="51"/>
      <c r="S567" s="51"/>
    </row>
    <row r="568" spans="12:19" x14ac:dyDescent="0.25">
      <c r="L568" s="51"/>
      <c r="M568" s="51"/>
      <c r="N568" s="51">
        <v>566</v>
      </c>
      <c r="O568" s="36">
        <v>500</v>
      </c>
      <c r="P568" s="36">
        <v>695</v>
      </c>
      <c r="Q568" s="51"/>
      <c r="R568" s="51"/>
      <c r="S568" s="51"/>
    </row>
    <row r="569" spans="12:19" x14ac:dyDescent="0.25">
      <c r="L569" s="51"/>
      <c r="M569" s="51"/>
      <c r="N569" s="51">
        <v>567</v>
      </c>
      <c r="O569" s="36">
        <v>500</v>
      </c>
      <c r="P569" s="36">
        <v>695</v>
      </c>
      <c r="Q569" s="51"/>
      <c r="R569" s="51"/>
      <c r="S569" s="51"/>
    </row>
    <row r="570" spans="12:19" x14ac:dyDescent="0.25">
      <c r="L570" s="51"/>
      <c r="M570" s="51"/>
      <c r="N570" s="51">
        <v>568</v>
      </c>
      <c r="O570" s="36">
        <v>500</v>
      </c>
      <c r="P570" s="36">
        <v>695</v>
      </c>
      <c r="Q570" s="51"/>
      <c r="R570" s="51"/>
      <c r="S570" s="51"/>
    </row>
    <row r="571" spans="12:19" x14ac:dyDescent="0.25">
      <c r="L571" s="51"/>
      <c r="M571" s="51"/>
      <c r="N571" s="51">
        <v>569</v>
      </c>
      <c r="O571" s="36">
        <v>500</v>
      </c>
      <c r="P571" s="36">
        <v>695</v>
      </c>
      <c r="Q571" s="51"/>
      <c r="R571" s="51"/>
      <c r="S571" s="51"/>
    </row>
    <row r="572" spans="12:19" x14ac:dyDescent="0.25">
      <c r="L572" s="51"/>
      <c r="M572" s="51"/>
      <c r="N572" s="51">
        <v>570</v>
      </c>
      <c r="O572" s="36">
        <v>500</v>
      </c>
      <c r="P572" s="36">
        <v>695</v>
      </c>
      <c r="Q572" s="51"/>
      <c r="R572" s="51"/>
      <c r="S572" s="51"/>
    </row>
    <row r="573" spans="12:19" x14ac:dyDescent="0.25">
      <c r="L573" s="51"/>
      <c r="M573" s="51"/>
      <c r="N573" s="51">
        <v>571</v>
      </c>
      <c r="O573" s="36">
        <v>500</v>
      </c>
      <c r="P573" s="36">
        <v>695</v>
      </c>
      <c r="Q573" s="51"/>
      <c r="R573" s="51"/>
      <c r="S573" s="51"/>
    </row>
    <row r="574" spans="12:19" x14ac:dyDescent="0.25">
      <c r="L574" s="51"/>
      <c r="M574" s="51"/>
      <c r="N574" s="51">
        <v>572</v>
      </c>
      <c r="O574" s="36">
        <v>500</v>
      </c>
      <c r="P574" s="36">
        <v>695</v>
      </c>
      <c r="Q574" s="51"/>
      <c r="R574" s="51"/>
      <c r="S574" s="51"/>
    </row>
    <row r="575" spans="12:19" x14ac:dyDescent="0.25">
      <c r="L575" s="51"/>
      <c r="M575" s="51"/>
      <c r="N575" s="51">
        <v>573</v>
      </c>
      <c r="O575" s="36">
        <v>500</v>
      </c>
      <c r="P575" s="36">
        <v>695</v>
      </c>
      <c r="Q575" s="51"/>
      <c r="R575" s="51"/>
      <c r="S575" s="51"/>
    </row>
    <row r="576" spans="12:19" x14ac:dyDescent="0.25">
      <c r="L576" s="51"/>
      <c r="M576" s="51"/>
      <c r="N576" s="51">
        <v>574</v>
      </c>
      <c r="O576" s="36">
        <v>500</v>
      </c>
      <c r="P576" s="36">
        <v>695</v>
      </c>
      <c r="Q576" s="51"/>
      <c r="R576" s="51"/>
      <c r="S576" s="51"/>
    </row>
    <row r="577" spans="12:19" x14ac:dyDescent="0.25">
      <c r="L577" s="51"/>
      <c r="M577" s="51"/>
      <c r="N577" s="51">
        <v>575</v>
      </c>
      <c r="O577" s="36">
        <v>500</v>
      </c>
      <c r="P577" s="36">
        <v>695</v>
      </c>
      <c r="Q577" s="51"/>
      <c r="R577" s="51"/>
      <c r="S577" s="51"/>
    </row>
    <row r="578" spans="12:19" x14ac:dyDescent="0.25">
      <c r="L578" s="51"/>
      <c r="M578" s="51"/>
      <c r="N578" s="51">
        <v>576</v>
      </c>
      <c r="O578" s="36">
        <v>500</v>
      </c>
      <c r="P578" s="36">
        <v>695</v>
      </c>
      <c r="Q578" s="51"/>
      <c r="R578" s="51"/>
      <c r="S578" s="51"/>
    </row>
    <row r="579" spans="12:19" x14ac:dyDescent="0.25">
      <c r="L579" s="51"/>
      <c r="M579" s="51"/>
      <c r="N579" s="51">
        <v>577</v>
      </c>
      <c r="O579" s="36">
        <v>500</v>
      </c>
      <c r="P579" s="36">
        <v>695</v>
      </c>
      <c r="Q579" s="51"/>
      <c r="R579" s="51"/>
      <c r="S579" s="51"/>
    </row>
    <row r="580" spans="12:19" x14ac:dyDescent="0.25">
      <c r="L580" s="51"/>
      <c r="M580" s="51"/>
      <c r="N580" s="51">
        <v>578</v>
      </c>
      <c r="O580" s="36">
        <v>500</v>
      </c>
      <c r="P580" s="36">
        <v>695</v>
      </c>
      <c r="Q580" s="51"/>
      <c r="R580" s="51"/>
      <c r="S580" s="51"/>
    </row>
    <row r="581" spans="12:19" x14ac:dyDescent="0.25">
      <c r="L581" s="51"/>
      <c r="M581" s="51"/>
      <c r="N581" s="51">
        <v>579</v>
      </c>
      <c r="O581" s="36">
        <v>500</v>
      </c>
      <c r="P581" s="36">
        <v>695</v>
      </c>
      <c r="Q581" s="51"/>
      <c r="R581" s="51"/>
      <c r="S581" s="51"/>
    </row>
    <row r="582" spans="12:19" x14ac:dyDescent="0.25">
      <c r="L582" s="51"/>
      <c r="M582" s="51"/>
      <c r="N582" s="51">
        <v>580</v>
      </c>
      <c r="O582" s="36">
        <v>500</v>
      </c>
      <c r="P582" s="36">
        <v>695</v>
      </c>
      <c r="Q582" s="51"/>
      <c r="R582" s="51"/>
      <c r="S582" s="51"/>
    </row>
    <row r="583" spans="12:19" x14ac:dyDescent="0.25">
      <c r="L583" s="51"/>
      <c r="M583" s="51"/>
      <c r="N583" s="51">
        <v>581</v>
      </c>
      <c r="O583" s="36">
        <v>500</v>
      </c>
      <c r="P583" s="36">
        <v>695</v>
      </c>
      <c r="Q583" s="51"/>
      <c r="R583" s="51"/>
      <c r="S583" s="51"/>
    </row>
    <row r="584" spans="12:19" x14ac:dyDescent="0.25">
      <c r="L584" s="51"/>
      <c r="M584" s="51"/>
      <c r="N584" s="51">
        <v>582</v>
      </c>
      <c r="O584" s="36">
        <v>500</v>
      </c>
      <c r="P584" s="36">
        <v>695</v>
      </c>
      <c r="Q584" s="51"/>
      <c r="R584" s="51"/>
      <c r="S584" s="51"/>
    </row>
    <row r="585" spans="12:19" x14ac:dyDescent="0.25">
      <c r="L585" s="51"/>
      <c r="M585" s="51"/>
      <c r="N585" s="51">
        <v>583</v>
      </c>
      <c r="O585" s="36">
        <v>500</v>
      </c>
      <c r="P585" s="36">
        <v>695</v>
      </c>
      <c r="Q585" s="51"/>
      <c r="R585" s="51"/>
      <c r="S585" s="51"/>
    </row>
    <row r="586" spans="12:19" x14ac:dyDescent="0.25">
      <c r="L586" s="51"/>
      <c r="M586" s="51"/>
      <c r="N586" s="51">
        <v>584</v>
      </c>
      <c r="O586" s="36">
        <v>500</v>
      </c>
      <c r="P586" s="36">
        <v>695</v>
      </c>
      <c r="Q586" s="51"/>
      <c r="R586" s="51"/>
      <c r="S586" s="51"/>
    </row>
    <row r="587" spans="12:19" x14ac:dyDescent="0.25">
      <c r="L587" s="51"/>
      <c r="M587" s="51"/>
      <c r="N587" s="51">
        <v>585</v>
      </c>
      <c r="O587" s="36">
        <v>500</v>
      </c>
      <c r="P587" s="36">
        <v>695</v>
      </c>
      <c r="Q587" s="51"/>
      <c r="R587" s="51"/>
      <c r="S587" s="51"/>
    </row>
    <row r="588" spans="12:19" x14ac:dyDescent="0.25">
      <c r="L588" s="51"/>
      <c r="M588" s="51"/>
      <c r="N588" s="51">
        <v>586</v>
      </c>
      <c r="O588" s="36">
        <v>500</v>
      </c>
      <c r="P588" s="36">
        <v>695</v>
      </c>
      <c r="Q588" s="51"/>
      <c r="R588" s="51"/>
      <c r="S588" s="51"/>
    </row>
    <row r="589" spans="12:19" x14ac:dyDescent="0.25">
      <c r="L589" s="51"/>
      <c r="M589" s="51"/>
      <c r="N589" s="51">
        <v>587</v>
      </c>
      <c r="O589" s="36">
        <v>500</v>
      </c>
      <c r="P589" s="36">
        <v>695</v>
      </c>
      <c r="Q589" s="51"/>
      <c r="R589" s="51"/>
      <c r="S589" s="51"/>
    </row>
    <row r="590" spans="12:19" x14ac:dyDescent="0.25">
      <c r="L590" s="51"/>
      <c r="M590" s="51"/>
      <c r="N590" s="51">
        <v>588</v>
      </c>
      <c r="O590" s="36">
        <v>500</v>
      </c>
      <c r="P590" s="36">
        <v>695</v>
      </c>
      <c r="Q590" s="51"/>
      <c r="R590" s="51"/>
      <c r="S590" s="51"/>
    </row>
    <row r="591" spans="12:19" x14ac:dyDescent="0.25">
      <c r="L591" s="51"/>
      <c r="M591" s="51"/>
      <c r="N591" s="51">
        <v>589</v>
      </c>
      <c r="O591" s="36">
        <v>500</v>
      </c>
      <c r="P591" s="36">
        <v>695</v>
      </c>
      <c r="Q591" s="51"/>
      <c r="R591" s="51"/>
      <c r="S591" s="51"/>
    </row>
    <row r="592" spans="12:19" x14ac:dyDescent="0.25">
      <c r="L592" s="51"/>
      <c r="M592" s="51"/>
      <c r="N592" s="51">
        <v>590</v>
      </c>
      <c r="O592" s="36">
        <v>500</v>
      </c>
      <c r="P592" s="36">
        <v>695</v>
      </c>
      <c r="Q592" s="51"/>
      <c r="R592" s="51"/>
      <c r="S592" s="51"/>
    </row>
    <row r="593" spans="10:19" x14ac:dyDescent="0.25">
      <c r="L593" s="51"/>
      <c r="M593" s="51"/>
      <c r="N593" s="51">
        <v>591</v>
      </c>
      <c r="O593" s="36">
        <v>500</v>
      </c>
      <c r="P593" s="36">
        <v>695</v>
      </c>
      <c r="Q593" s="51"/>
      <c r="R593" s="51"/>
      <c r="S593" s="51"/>
    </row>
    <row r="594" spans="10:19" x14ac:dyDescent="0.25">
      <c r="L594" s="51"/>
      <c r="M594" s="51"/>
      <c r="N594" s="51">
        <v>592</v>
      </c>
      <c r="O594" s="36">
        <v>500</v>
      </c>
      <c r="P594" s="36">
        <v>695</v>
      </c>
      <c r="Q594" s="51"/>
      <c r="R594" s="51"/>
      <c r="S594" s="51"/>
    </row>
    <row r="595" spans="10:19" x14ac:dyDescent="0.25">
      <c r="L595" s="51"/>
      <c r="M595" s="51"/>
      <c r="N595" s="51">
        <v>593</v>
      </c>
      <c r="O595" s="36">
        <v>500</v>
      </c>
      <c r="P595" s="36">
        <v>695</v>
      </c>
      <c r="Q595" s="51"/>
      <c r="R595" s="51"/>
      <c r="S595" s="51"/>
    </row>
    <row r="596" spans="10:19" x14ac:dyDescent="0.25">
      <c r="L596" s="51"/>
      <c r="M596" s="51"/>
      <c r="N596" s="51">
        <v>594</v>
      </c>
      <c r="O596" s="36">
        <v>600</v>
      </c>
      <c r="P596" s="36">
        <v>840</v>
      </c>
      <c r="Q596" s="51"/>
      <c r="R596" s="51"/>
      <c r="S596" s="51"/>
    </row>
    <row r="597" spans="10:19" x14ac:dyDescent="0.25">
      <c r="L597" s="51"/>
      <c r="M597" s="51"/>
      <c r="N597" s="51">
        <v>595</v>
      </c>
      <c r="O597" s="36">
        <v>600</v>
      </c>
      <c r="P597" s="36">
        <v>840</v>
      </c>
      <c r="Q597" s="51"/>
      <c r="R597" s="51"/>
      <c r="S597" s="51"/>
    </row>
    <row r="598" spans="10:19" x14ac:dyDescent="0.25">
      <c r="L598" s="51"/>
      <c r="M598" s="51"/>
      <c r="N598" s="51">
        <v>596</v>
      </c>
      <c r="O598" s="36">
        <v>600</v>
      </c>
      <c r="P598" s="36">
        <v>840</v>
      </c>
      <c r="Q598" s="51"/>
      <c r="R598" s="51"/>
      <c r="S598" s="51"/>
    </row>
    <row r="599" spans="10:19" x14ac:dyDescent="0.25">
      <c r="L599" s="51"/>
      <c r="M599" s="51"/>
      <c r="N599" s="51">
        <v>597</v>
      </c>
      <c r="O599" s="36">
        <v>600</v>
      </c>
      <c r="P599" s="36">
        <v>840</v>
      </c>
      <c r="Q599" s="51"/>
      <c r="R599" s="51"/>
      <c r="S599" s="51"/>
    </row>
    <row r="600" spans="10:19" x14ac:dyDescent="0.25">
      <c r="J600" s="102"/>
      <c r="K600" s="58"/>
      <c r="L600" s="58"/>
      <c r="M600" s="51"/>
      <c r="N600" s="51">
        <v>598</v>
      </c>
      <c r="O600" s="36">
        <v>600</v>
      </c>
      <c r="P600" s="36">
        <v>840</v>
      </c>
      <c r="Q600" s="51"/>
      <c r="R600" s="51"/>
      <c r="S600" s="51"/>
    </row>
    <row r="601" spans="10:19" x14ac:dyDescent="0.25">
      <c r="L601" s="51"/>
      <c r="M601" s="51"/>
      <c r="N601" s="51">
        <v>599</v>
      </c>
      <c r="O601" s="36">
        <v>600</v>
      </c>
      <c r="P601" s="36">
        <v>840</v>
      </c>
      <c r="Q601" s="51"/>
      <c r="R601" s="51"/>
      <c r="S601" s="51"/>
    </row>
    <row r="602" spans="10:19" x14ac:dyDescent="0.25">
      <c r="L602" s="51"/>
      <c r="M602" s="51"/>
      <c r="N602" s="51">
        <v>600</v>
      </c>
      <c r="O602" s="36">
        <v>600</v>
      </c>
      <c r="P602" s="36">
        <v>840</v>
      </c>
      <c r="Q602" s="51"/>
      <c r="R602" s="51"/>
      <c r="S602" s="51"/>
    </row>
    <row r="603" spans="10:19" x14ac:dyDescent="0.25">
      <c r="L603" s="51"/>
      <c r="M603" s="51"/>
      <c r="N603" s="51">
        <v>601</v>
      </c>
      <c r="O603" s="36">
        <v>600</v>
      </c>
      <c r="P603" s="36">
        <v>840</v>
      </c>
      <c r="Q603" s="51"/>
      <c r="R603" s="51"/>
      <c r="S603" s="51"/>
    </row>
    <row r="604" spans="10:19" x14ac:dyDescent="0.25">
      <c r="L604" s="51"/>
      <c r="M604" s="51"/>
      <c r="N604" s="51">
        <v>602</v>
      </c>
      <c r="O604" s="36">
        <v>600</v>
      </c>
      <c r="P604" s="36">
        <v>840</v>
      </c>
      <c r="Q604" s="51"/>
      <c r="R604" s="51"/>
      <c r="S604" s="51"/>
    </row>
    <row r="605" spans="10:19" x14ac:dyDescent="0.25">
      <c r="L605" s="51"/>
      <c r="M605" s="51"/>
      <c r="N605" s="51">
        <v>603</v>
      </c>
      <c r="O605" s="36">
        <v>600</v>
      </c>
      <c r="P605" s="36">
        <v>840</v>
      </c>
      <c r="Q605" s="51"/>
      <c r="R605" s="51"/>
      <c r="S605" s="51"/>
    </row>
    <row r="606" spans="10:19" x14ac:dyDescent="0.25">
      <c r="L606" s="51"/>
      <c r="M606" s="51"/>
      <c r="N606" s="51">
        <v>604</v>
      </c>
      <c r="O606" s="36">
        <v>600</v>
      </c>
      <c r="P606" s="36">
        <v>840</v>
      </c>
      <c r="Q606" s="51"/>
      <c r="R606" s="51"/>
      <c r="S606" s="51"/>
    </row>
    <row r="607" spans="10:19" x14ac:dyDescent="0.25">
      <c r="L607" s="51"/>
      <c r="M607" s="51"/>
      <c r="N607" s="51">
        <v>605</v>
      </c>
      <c r="O607" s="36">
        <v>600</v>
      </c>
      <c r="P607" s="36">
        <v>840</v>
      </c>
      <c r="Q607" s="51"/>
      <c r="R607" s="51"/>
      <c r="S607" s="51"/>
    </row>
    <row r="608" spans="10:19" x14ac:dyDescent="0.25">
      <c r="L608" s="51"/>
      <c r="M608" s="51"/>
      <c r="N608" s="51">
        <v>606</v>
      </c>
      <c r="O608" s="36">
        <v>600</v>
      </c>
      <c r="P608" s="36">
        <v>840</v>
      </c>
      <c r="Q608" s="51"/>
      <c r="R608" s="51"/>
      <c r="S608" s="51"/>
    </row>
    <row r="609" spans="12:19" x14ac:dyDescent="0.25">
      <c r="L609" s="51"/>
      <c r="M609" s="51"/>
      <c r="N609" s="51">
        <v>607</v>
      </c>
      <c r="O609" s="36">
        <v>600</v>
      </c>
      <c r="P609" s="36">
        <v>840</v>
      </c>
      <c r="Q609" s="51"/>
      <c r="R609" s="51"/>
      <c r="S609" s="51"/>
    </row>
    <row r="610" spans="12:19" x14ac:dyDescent="0.25">
      <c r="L610" s="51"/>
      <c r="M610" s="51"/>
      <c r="N610" s="51">
        <v>608</v>
      </c>
      <c r="O610" s="36">
        <v>600</v>
      </c>
      <c r="P610" s="36">
        <v>840</v>
      </c>
      <c r="Q610" s="51"/>
      <c r="R610" s="51"/>
      <c r="S610" s="51"/>
    </row>
    <row r="611" spans="12:19" x14ac:dyDescent="0.25">
      <c r="L611" s="51"/>
      <c r="M611" s="51"/>
      <c r="N611" s="51">
        <v>609</v>
      </c>
      <c r="O611" s="36">
        <v>600</v>
      </c>
      <c r="P611" s="36">
        <v>840</v>
      </c>
      <c r="Q611" s="51"/>
      <c r="R611" s="51"/>
      <c r="S611" s="51"/>
    </row>
    <row r="612" spans="12:19" x14ac:dyDescent="0.25">
      <c r="L612" s="51"/>
      <c r="M612" s="51"/>
      <c r="N612" s="51">
        <v>610</v>
      </c>
      <c r="O612" s="36">
        <v>600</v>
      </c>
      <c r="P612" s="36">
        <v>840</v>
      </c>
      <c r="Q612" s="51"/>
      <c r="R612" s="51"/>
      <c r="S612" s="51"/>
    </row>
    <row r="613" spans="12:19" x14ac:dyDescent="0.25">
      <c r="L613" s="51"/>
      <c r="M613" s="51"/>
      <c r="N613" s="51">
        <v>611</v>
      </c>
      <c r="O613" s="36">
        <v>600</v>
      </c>
      <c r="P613" s="36">
        <v>840</v>
      </c>
      <c r="Q613" s="51"/>
      <c r="R613" s="51"/>
      <c r="S613" s="51"/>
    </row>
    <row r="614" spans="12:19" x14ac:dyDescent="0.25">
      <c r="L614" s="51"/>
      <c r="M614" s="51"/>
      <c r="N614" s="51">
        <v>612</v>
      </c>
      <c r="O614" s="36">
        <v>600</v>
      </c>
      <c r="P614" s="36">
        <v>840</v>
      </c>
      <c r="Q614" s="51"/>
      <c r="R614" s="51"/>
      <c r="S614" s="51"/>
    </row>
    <row r="615" spans="12:19" x14ac:dyDescent="0.25">
      <c r="L615" s="51"/>
      <c r="M615" s="51"/>
      <c r="N615" s="51">
        <v>613</v>
      </c>
      <c r="O615" s="36">
        <v>600</v>
      </c>
      <c r="P615" s="36">
        <v>840</v>
      </c>
      <c r="Q615" s="51"/>
      <c r="R615" s="51"/>
      <c r="S615" s="51"/>
    </row>
    <row r="616" spans="12:19" x14ac:dyDescent="0.25">
      <c r="L616" s="51"/>
      <c r="M616" s="51"/>
      <c r="N616" s="51">
        <v>614</v>
      </c>
      <c r="O616" s="36">
        <v>600</v>
      </c>
      <c r="P616" s="36">
        <v>840</v>
      </c>
      <c r="Q616" s="51"/>
      <c r="R616" s="51"/>
      <c r="S616" s="51"/>
    </row>
    <row r="617" spans="12:19" x14ac:dyDescent="0.25">
      <c r="L617" s="51"/>
      <c r="M617" s="51"/>
      <c r="N617" s="51">
        <v>615</v>
      </c>
      <c r="O617" s="36">
        <v>600</v>
      </c>
      <c r="P617" s="36">
        <v>840</v>
      </c>
      <c r="Q617" s="51"/>
      <c r="R617" s="51"/>
      <c r="S617" s="51"/>
    </row>
    <row r="618" spans="12:19" x14ac:dyDescent="0.25">
      <c r="L618" s="51"/>
      <c r="M618" s="51"/>
      <c r="N618" s="51">
        <v>616</v>
      </c>
      <c r="O618" s="36">
        <v>600</v>
      </c>
      <c r="P618" s="36">
        <v>840</v>
      </c>
      <c r="Q618" s="51"/>
      <c r="R618" s="51"/>
      <c r="S618" s="51"/>
    </row>
    <row r="619" spans="12:19" x14ac:dyDescent="0.25">
      <c r="L619" s="51"/>
      <c r="M619" s="51"/>
      <c r="N619" s="51">
        <v>617</v>
      </c>
      <c r="O619" s="36">
        <v>600</v>
      </c>
      <c r="P619" s="36">
        <v>840</v>
      </c>
      <c r="Q619" s="51"/>
      <c r="R619" s="51"/>
      <c r="S619" s="51"/>
    </row>
    <row r="620" spans="12:19" x14ac:dyDescent="0.25">
      <c r="L620" s="51"/>
      <c r="M620" s="51"/>
      <c r="N620" s="51">
        <v>618</v>
      </c>
      <c r="O620" s="36">
        <v>600</v>
      </c>
      <c r="P620" s="36">
        <v>840</v>
      </c>
      <c r="Q620" s="51"/>
      <c r="R620" s="51"/>
      <c r="S620" s="51"/>
    </row>
    <row r="621" spans="12:19" x14ac:dyDescent="0.25">
      <c r="L621" s="51"/>
      <c r="M621" s="51"/>
      <c r="N621" s="51">
        <v>619</v>
      </c>
      <c r="O621" s="36">
        <v>600</v>
      </c>
      <c r="P621" s="36">
        <v>840</v>
      </c>
      <c r="Q621" s="51"/>
      <c r="R621" s="51"/>
      <c r="S621" s="51"/>
    </row>
    <row r="622" spans="12:19" x14ac:dyDescent="0.25">
      <c r="L622" s="51"/>
      <c r="M622" s="51"/>
      <c r="N622" s="51">
        <v>620</v>
      </c>
      <c r="O622" s="36">
        <v>600</v>
      </c>
      <c r="P622" s="36">
        <v>840</v>
      </c>
      <c r="Q622" s="51"/>
      <c r="R622" s="51"/>
      <c r="S622" s="51"/>
    </row>
    <row r="623" spans="12:19" x14ac:dyDescent="0.25">
      <c r="L623" s="51"/>
      <c r="M623" s="51"/>
      <c r="N623" s="51">
        <v>621</v>
      </c>
      <c r="O623" s="36">
        <v>600</v>
      </c>
      <c r="P623" s="36">
        <v>840</v>
      </c>
      <c r="Q623" s="51"/>
      <c r="R623" s="51"/>
      <c r="S623" s="51"/>
    </row>
    <row r="624" spans="12:19" x14ac:dyDescent="0.25">
      <c r="L624" s="51"/>
      <c r="M624" s="51"/>
      <c r="N624" s="51">
        <v>622</v>
      </c>
      <c r="O624" s="36">
        <v>600</v>
      </c>
      <c r="P624" s="36">
        <v>840</v>
      </c>
      <c r="Q624" s="51"/>
      <c r="R624" s="51"/>
      <c r="S624" s="51"/>
    </row>
    <row r="625" spans="12:19" x14ac:dyDescent="0.25">
      <c r="L625" s="51"/>
      <c r="M625" s="51"/>
      <c r="N625" s="51">
        <v>623</v>
      </c>
      <c r="O625" s="36">
        <v>600</v>
      </c>
      <c r="P625" s="36">
        <v>840</v>
      </c>
      <c r="Q625" s="51"/>
      <c r="R625" s="51"/>
      <c r="S625" s="51"/>
    </row>
    <row r="626" spans="12:19" x14ac:dyDescent="0.25">
      <c r="L626" s="51"/>
      <c r="M626" s="51"/>
      <c r="N626" s="51">
        <v>624</v>
      </c>
      <c r="O626" s="36">
        <v>600</v>
      </c>
      <c r="P626" s="36">
        <v>840</v>
      </c>
      <c r="Q626" s="51"/>
      <c r="R626" s="51"/>
      <c r="S626" s="51"/>
    </row>
    <row r="627" spans="12:19" x14ac:dyDescent="0.25">
      <c r="L627" s="51"/>
      <c r="M627" s="51"/>
      <c r="N627" s="51">
        <v>625</v>
      </c>
      <c r="O627" s="36">
        <v>600</v>
      </c>
      <c r="P627" s="36">
        <v>840</v>
      </c>
      <c r="Q627" s="51"/>
      <c r="R627" s="51"/>
      <c r="S627" s="51"/>
    </row>
    <row r="628" spans="12:19" x14ac:dyDescent="0.25">
      <c r="L628" s="51"/>
      <c r="M628" s="51"/>
      <c r="N628" s="51">
        <v>626</v>
      </c>
      <c r="O628" s="36">
        <v>600</v>
      </c>
      <c r="P628" s="36">
        <v>840</v>
      </c>
      <c r="Q628" s="51"/>
      <c r="R628" s="51"/>
      <c r="S628" s="51"/>
    </row>
    <row r="629" spans="12:19" x14ac:dyDescent="0.25">
      <c r="L629" s="51"/>
      <c r="M629" s="51"/>
      <c r="N629" s="51">
        <v>627</v>
      </c>
      <c r="O629" s="36">
        <v>600</v>
      </c>
      <c r="P629" s="36">
        <v>840</v>
      </c>
      <c r="Q629" s="51"/>
      <c r="R629" s="51"/>
      <c r="S629" s="51"/>
    </row>
    <row r="630" spans="12:19" x14ac:dyDescent="0.25">
      <c r="L630" s="51"/>
      <c r="M630" s="51"/>
      <c r="N630" s="51">
        <v>628</v>
      </c>
      <c r="O630" s="36">
        <v>600</v>
      </c>
      <c r="P630" s="36">
        <v>840</v>
      </c>
      <c r="Q630" s="51"/>
      <c r="R630" s="51"/>
      <c r="S630" s="51"/>
    </row>
    <row r="631" spans="12:19" x14ac:dyDescent="0.25">
      <c r="L631" s="51"/>
      <c r="M631" s="51"/>
      <c r="N631" s="51">
        <v>629</v>
      </c>
      <c r="O631" s="36">
        <v>600</v>
      </c>
      <c r="P631" s="36">
        <v>840</v>
      </c>
      <c r="Q631" s="51"/>
      <c r="R631" s="51"/>
      <c r="S631" s="51"/>
    </row>
    <row r="632" spans="12:19" x14ac:dyDescent="0.25">
      <c r="L632" s="51"/>
      <c r="M632" s="51"/>
      <c r="N632" s="51">
        <v>630</v>
      </c>
      <c r="O632" s="36">
        <v>600</v>
      </c>
      <c r="P632" s="36">
        <v>840</v>
      </c>
      <c r="Q632" s="51"/>
      <c r="R632" s="51"/>
      <c r="S632" s="51"/>
    </row>
    <row r="633" spans="12:19" x14ac:dyDescent="0.25">
      <c r="L633" s="51"/>
      <c r="M633" s="51"/>
      <c r="N633" s="51">
        <v>631</v>
      </c>
      <c r="O633" s="36">
        <v>600</v>
      </c>
      <c r="P633" s="36">
        <v>840</v>
      </c>
      <c r="Q633" s="51"/>
      <c r="R633" s="51"/>
      <c r="S633" s="51"/>
    </row>
    <row r="634" spans="12:19" x14ac:dyDescent="0.25">
      <c r="L634" s="51"/>
      <c r="M634" s="51"/>
      <c r="N634" s="51">
        <v>632</v>
      </c>
      <c r="O634" s="36">
        <v>600</v>
      </c>
      <c r="P634" s="36">
        <v>840</v>
      </c>
      <c r="Q634" s="51"/>
      <c r="R634" s="51"/>
      <c r="S634" s="51"/>
    </row>
    <row r="635" spans="12:19" x14ac:dyDescent="0.25">
      <c r="L635" s="51"/>
      <c r="M635" s="51"/>
      <c r="N635" s="51">
        <v>633</v>
      </c>
      <c r="O635" s="36">
        <v>600</v>
      </c>
      <c r="P635" s="36">
        <v>840</v>
      </c>
      <c r="Q635" s="51"/>
      <c r="R635" s="51"/>
      <c r="S635" s="51"/>
    </row>
    <row r="636" spans="12:19" x14ac:dyDescent="0.25">
      <c r="L636" s="51"/>
      <c r="M636" s="51"/>
      <c r="N636" s="51">
        <v>634</v>
      </c>
      <c r="O636" s="36">
        <v>600</v>
      </c>
      <c r="P636" s="36">
        <v>840</v>
      </c>
      <c r="Q636" s="51"/>
      <c r="R636" s="51"/>
      <c r="S636" s="51"/>
    </row>
    <row r="637" spans="12:19" x14ac:dyDescent="0.25">
      <c r="L637" s="51"/>
      <c r="M637" s="51"/>
      <c r="N637" s="51">
        <v>635</v>
      </c>
      <c r="O637" s="36">
        <v>600</v>
      </c>
      <c r="P637" s="36">
        <v>840</v>
      </c>
      <c r="Q637" s="51"/>
      <c r="R637" s="51"/>
      <c r="S637" s="51"/>
    </row>
    <row r="638" spans="12:19" x14ac:dyDescent="0.25">
      <c r="L638" s="51"/>
      <c r="M638" s="51"/>
      <c r="N638" s="51">
        <v>636</v>
      </c>
      <c r="O638" s="36">
        <v>600</v>
      </c>
      <c r="P638" s="36">
        <v>840</v>
      </c>
      <c r="Q638" s="51"/>
      <c r="R638" s="51"/>
      <c r="S638" s="51"/>
    </row>
    <row r="639" spans="12:19" x14ac:dyDescent="0.25">
      <c r="L639" s="51"/>
      <c r="M639" s="51"/>
      <c r="N639" s="51">
        <v>637</v>
      </c>
      <c r="O639" s="36">
        <v>600</v>
      </c>
      <c r="P639" s="36">
        <v>840</v>
      </c>
      <c r="Q639" s="51"/>
      <c r="R639" s="51"/>
      <c r="S639" s="51"/>
    </row>
    <row r="640" spans="12:19" x14ac:dyDescent="0.25">
      <c r="L640" s="51"/>
      <c r="M640" s="51"/>
      <c r="N640" s="51">
        <v>638</v>
      </c>
      <c r="O640" s="36">
        <v>600</v>
      </c>
      <c r="P640" s="36">
        <v>840</v>
      </c>
      <c r="Q640" s="51"/>
      <c r="R640" s="51"/>
      <c r="S640" s="51"/>
    </row>
    <row r="641" spans="12:19" x14ac:dyDescent="0.25">
      <c r="L641" s="51"/>
      <c r="M641" s="51"/>
      <c r="N641" s="51">
        <v>639</v>
      </c>
      <c r="O641" s="36">
        <v>600</v>
      </c>
      <c r="P641" s="36">
        <v>840</v>
      </c>
      <c r="Q641" s="51"/>
      <c r="R641" s="51"/>
      <c r="S641" s="51"/>
    </row>
    <row r="642" spans="12:19" x14ac:dyDescent="0.25">
      <c r="L642" s="51"/>
      <c r="M642" s="51"/>
      <c r="N642" s="51">
        <v>640</v>
      </c>
      <c r="O642" s="36">
        <v>600</v>
      </c>
      <c r="P642" s="36">
        <v>840</v>
      </c>
      <c r="Q642" s="51"/>
      <c r="R642" s="51"/>
      <c r="S642" s="51"/>
    </row>
    <row r="643" spans="12:19" x14ac:dyDescent="0.25">
      <c r="L643" s="51"/>
      <c r="M643" s="51"/>
      <c r="N643" s="51">
        <v>641</v>
      </c>
      <c r="O643" s="36">
        <v>600</v>
      </c>
      <c r="P643" s="36">
        <v>840</v>
      </c>
      <c r="Q643" s="51"/>
      <c r="R643" s="51"/>
      <c r="S643" s="51"/>
    </row>
    <row r="644" spans="12:19" x14ac:dyDescent="0.25">
      <c r="L644" s="51"/>
      <c r="M644" s="51"/>
      <c r="N644" s="51">
        <v>642</v>
      </c>
      <c r="O644" s="36">
        <v>600</v>
      </c>
      <c r="P644" s="36">
        <v>840</v>
      </c>
      <c r="Q644" s="51"/>
      <c r="R644" s="51"/>
      <c r="S644" s="51"/>
    </row>
    <row r="645" spans="12:19" x14ac:dyDescent="0.25">
      <c r="L645" s="51"/>
      <c r="M645" s="51"/>
      <c r="N645" s="51">
        <v>643</v>
      </c>
      <c r="O645" s="36">
        <v>600</v>
      </c>
      <c r="P645" s="36">
        <v>840</v>
      </c>
      <c r="Q645" s="51"/>
      <c r="R645" s="51"/>
      <c r="S645" s="51"/>
    </row>
    <row r="646" spans="12:19" x14ac:dyDescent="0.25">
      <c r="L646" s="51"/>
      <c r="M646" s="51"/>
      <c r="N646" s="51">
        <v>644</v>
      </c>
      <c r="O646" s="36">
        <v>600</v>
      </c>
      <c r="P646" s="36">
        <v>840</v>
      </c>
      <c r="Q646" s="51"/>
      <c r="R646" s="51"/>
      <c r="S646" s="51"/>
    </row>
    <row r="647" spans="12:19" x14ac:dyDescent="0.25">
      <c r="L647" s="51"/>
      <c r="M647" s="51"/>
      <c r="N647" s="51">
        <v>645</v>
      </c>
      <c r="O647" s="36">
        <v>600</v>
      </c>
      <c r="P647" s="36">
        <v>840</v>
      </c>
      <c r="Q647" s="51"/>
      <c r="R647" s="51"/>
      <c r="S647" s="51"/>
    </row>
    <row r="648" spans="12:19" x14ac:dyDescent="0.25">
      <c r="L648" s="51"/>
      <c r="M648" s="51"/>
      <c r="N648" s="51">
        <v>646</v>
      </c>
      <c r="O648" s="36">
        <v>600</v>
      </c>
      <c r="P648" s="36">
        <v>840</v>
      </c>
      <c r="Q648" s="51"/>
      <c r="R648" s="51"/>
      <c r="S648" s="51"/>
    </row>
    <row r="649" spans="12:19" x14ac:dyDescent="0.25">
      <c r="L649" s="51"/>
      <c r="M649" s="51"/>
      <c r="N649" s="51">
        <v>647</v>
      </c>
      <c r="O649" s="36">
        <v>600</v>
      </c>
      <c r="P649" s="36">
        <v>840</v>
      </c>
      <c r="Q649" s="51"/>
      <c r="R649" s="51"/>
      <c r="S649" s="51"/>
    </row>
    <row r="650" spans="12:19" x14ac:dyDescent="0.25">
      <c r="L650" s="51"/>
      <c r="M650" s="51"/>
      <c r="N650" s="51">
        <v>648</v>
      </c>
      <c r="O650" s="36">
        <v>600</v>
      </c>
      <c r="P650" s="36">
        <v>840</v>
      </c>
      <c r="Q650" s="51"/>
      <c r="R650" s="51"/>
      <c r="S650" s="51"/>
    </row>
    <row r="651" spans="12:19" x14ac:dyDescent="0.25">
      <c r="L651" s="51"/>
      <c r="M651" s="51"/>
      <c r="N651" s="51">
        <v>649</v>
      </c>
      <c r="O651" s="36">
        <v>600</v>
      </c>
      <c r="P651" s="36">
        <v>840</v>
      </c>
      <c r="Q651" s="51"/>
      <c r="R651" s="51"/>
      <c r="S651" s="51"/>
    </row>
    <row r="652" spans="12:19" x14ac:dyDescent="0.25">
      <c r="L652" s="51"/>
      <c r="M652" s="51"/>
      <c r="N652" s="51">
        <v>650</v>
      </c>
      <c r="O652" s="36">
        <v>600</v>
      </c>
      <c r="P652" s="36">
        <v>840</v>
      </c>
      <c r="Q652" s="51"/>
      <c r="R652" s="51"/>
      <c r="S652" s="51"/>
    </row>
    <row r="653" spans="12:19" x14ac:dyDescent="0.25">
      <c r="L653" s="51"/>
      <c r="M653" s="51"/>
      <c r="N653" s="51">
        <v>651</v>
      </c>
      <c r="O653" s="36">
        <v>600</v>
      </c>
      <c r="P653" s="36">
        <v>840</v>
      </c>
      <c r="Q653" s="51"/>
      <c r="R653" s="51"/>
      <c r="S653" s="51"/>
    </row>
    <row r="654" spans="12:19" x14ac:dyDescent="0.25">
      <c r="L654" s="51"/>
      <c r="M654" s="51"/>
      <c r="N654" s="51">
        <v>652</v>
      </c>
      <c r="O654" s="36">
        <v>600</v>
      </c>
      <c r="P654" s="36">
        <v>840</v>
      </c>
      <c r="Q654" s="51"/>
      <c r="R654" s="51"/>
      <c r="S654" s="51"/>
    </row>
    <row r="655" spans="12:19" x14ac:dyDescent="0.25">
      <c r="L655" s="51"/>
      <c r="M655" s="51"/>
      <c r="N655" s="51">
        <v>653</v>
      </c>
      <c r="O655" s="36">
        <v>600</v>
      </c>
      <c r="P655" s="36">
        <v>840</v>
      </c>
      <c r="Q655" s="51"/>
      <c r="R655" s="51"/>
      <c r="S655" s="51"/>
    </row>
    <row r="656" spans="12:19" x14ac:dyDescent="0.25">
      <c r="L656" s="51"/>
      <c r="M656" s="51"/>
      <c r="N656" s="51">
        <v>654</v>
      </c>
      <c r="O656" s="36">
        <v>600</v>
      </c>
      <c r="P656" s="36">
        <v>840</v>
      </c>
      <c r="Q656" s="51"/>
      <c r="R656" s="51"/>
      <c r="S656" s="51"/>
    </row>
    <row r="657" spans="12:19" x14ac:dyDescent="0.25">
      <c r="L657" s="51"/>
      <c r="M657" s="51"/>
      <c r="N657" s="51">
        <v>655</v>
      </c>
      <c r="O657" s="36">
        <v>600</v>
      </c>
      <c r="P657" s="36">
        <v>840</v>
      </c>
      <c r="Q657" s="51"/>
      <c r="R657" s="51"/>
      <c r="S657" s="51"/>
    </row>
    <row r="658" spans="12:19" x14ac:dyDescent="0.25">
      <c r="L658" s="51"/>
      <c r="M658" s="51"/>
      <c r="N658" s="51">
        <v>656</v>
      </c>
      <c r="O658" s="36">
        <v>600</v>
      </c>
      <c r="P658" s="36">
        <v>840</v>
      </c>
      <c r="Q658" s="51"/>
      <c r="R658" s="51"/>
      <c r="S658" s="51"/>
    </row>
    <row r="659" spans="12:19" x14ac:dyDescent="0.25">
      <c r="L659" s="51"/>
      <c r="M659" s="51"/>
      <c r="N659" s="51">
        <v>657</v>
      </c>
      <c r="O659" s="36">
        <v>600</v>
      </c>
      <c r="P659" s="36">
        <v>840</v>
      </c>
      <c r="Q659" s="51"/>
      <c r="R659" s="51"/>
      <c r="S659" s="51"/>
    </row>
    <row r="660" spans="12:19" x14ac:dyDescent="0.25">
      <c r="L660" s="51"/>
      <c r="M660" s="51"/>
      <c r="N660" s="51">
        <v>658</v>
      </c>
      <c r="O660" s="36">
        <v>600</v>
      </c>
      <c r="P660" s="36">
        <v>840</v>
      </c>
      <c r="Q660" s="51"/>
      <c r="R660" s="51"/>
      <c r="S660" s="51"/>
    </row>
    <row r="661" spans="12:19" x14ac:dyDescent="0.25">
      <c r="L661" s="51"/>
      <c r="M661" s="51"/>
      <c r="N661" s="51">
        <v>659</v>
      </c>
      <c r="O661" s="36">
        <v>600</v>
      </c>
      <c r="P661" s="36">
        <v>840</v>
      </c>
      <c r="Q661" s="51"/>
      <c r="R661" s="51"/>
      <c r="S661" s="51"/>
    </row>
    <row r="662" spans="12:19" x14ac:dyDescent="0.25">
      <c r="L662" s="51"/>
      <c r="M662" s="51"/>
      <c r="N662" s="51">
        <v>660</v>
      </c>
      <c r="O662" s="36">
        <v>600</v>
      </c>
      <c r="P662" s="36">
        <v>840</v>
      </c>
      <c r="Q662" s="51"/>
      <c r="R662" s="51"/>
      <c r="S662" s="51"/>
    </row>
    <row r="663" spans="12:19" x14ac:dyDescent="0.25">
      <c r="L663" s="51"/>
      <c r="M663" s="51"/>
      <c r="N663" s="51">
        <v>661</v>
      </c>
      <c r="O663" s="36">
        <v>600</v>
      </c>
      <c r="P663" s="36">
        <v>840</v>
      </c>
      <c r="Q663" s="51"/>
      <c r="R663" s="51"/>
      <c r="S663" s="51"/>
    </row>
    <row r="664" spans="12:19" x14ac:dyDescent="0.25">
      <c r="L664" s="51"/>
      <c r="M664" s="51"/>
      <c r="N664" s="51">
        <v>662</v>
      </c>
      <c r="O664" s="36">
        <v>600</v>
      </c>
      <c r="P664" s="36">
        <v>840</v>
      </c>
      <c r="Q664" s="51"/>
      <c r="R664" s="51"/>
      <c r="S664" s="51"/>
    </row>
    <row r="665" spans="12:19" x14ac:dyDescent="0.25">
      <c r="L665" s="51"/>
      <c r="M665" s="51"/>
      <c r="N665" s="51">
        <v>663</v>
      </c>
      <c r="O665" s="36">
        <v>600</v>
      </c>
      <c r="P665" s="36">
        <v>840</v>
      </c>
      <c r="Q665" s="51"/>
      <c r="R665" s="51"/>
      <c r="S665" s="51"/>
    </row>
    <row r="666" spans="12:19" x14ac:dyDescent="0.25">
      <c r="L666" s="51"/>
      <c r="M666" s="51"/>
      <c r="N666" s="51">
        <v>664</v>
      </c>
      <c r="O666" s="36">
        <v>600</v>
      </c>
      <c r="P666" s="36">
        <v>840</v>
      </c>
      <c r="Q666" s="51"/>
      <c r="R666" s="51"/>
      <c r="S666" s="51"/>
    </row>
    <row r="667" spans="12:19" x14ac:dyDescent="0.25">
      <c r="L667" s="51"/>
      <c r="M667" s="51"/>
      <c r="N667" s="51">
        <v>665</v>
      </c>
      <c r="O667" s="36">
        <v>600</v>
      </c>
      <c r="P667" s="36">
        <v>840</v>
      </c>
      <c r="Q667" s="51"/>
      <c r="R667" s="51"/>
      <c r="S667" s="51"/>
    </row>
    <row r="668" spans="12:19" x14ac:dyDescent="0.25">
      <c r="L668" s="51"/>
      <c r="M668" s="51"/>
      <c r="N668" s="51">
        <v>666</v>
      </c>
      <c r="O668" s="36">
        <v>600</v>
      </c>
      <c r="P668" s="36">
        <v>840</v>
      </c>
      <c r="Q668" s="51"/>
      <c r="R668" s="51"/>
      <c r="S668" s="51"/>
    </row>
    <row r="669" spans="12:19" x14ac:dyDescent="0.25">
      <c r="L669" s="51"/>
      <c r="M669" s="51"/>
      <c r="N669" s="51">
        <v>667</v>
      </c>
      <c r="O669" s="36">
        <v>600</v>
      </c>
      <c r="P669" s="36">
        <v>840</v>
      </c>
      <c r="Q669" s="51"/>
      <c r="R669" s="51"/>
      <c r="S669" s="51"/>
    </row>
    <row r="670" spans="12:19" x14ac:dyDescent="0.25">
      <c r="L670" s="51"/>
      <c r="M670" s="51"/>
      <c r="N670" s="51">
        <v>668</v>
      </c>
      <c r="O670" s="36">
        <v>600</v>
      </c>
      <c r="P670" s="36">
        <v>840</v>
      </c>
      <c r="Q670" s="51"/>
      <c r="R670" s="51"/>
      <c r="S670" s="51"/>
    </row>
    <row r="671" spans="12:19" x14ac:dyDescent="0.25">
      <c r="L671" s="51"/>
      <c r="M671" s="51"/>
      <c r="N671" s="51">
        <v>669</v>
      </c>
      <c r="O671" s="36">
        <v>600</v>
      </c>
      <c r="P671" s="36">
        <v>840</v>
      </c>
      <c r="Q671" s="51"/>
      <c r="R671" s="51"/>
      <c r="S671" s="51"/>
    </row>
    <row r="672" spans="12:19" x14ac:dyDescent="0.25">
      <c r="L672" s="51"/>
      <c r="M672" s="51"/>
      <c r="N672" s="51">
        <v>670</v>
      </c>
      <c r="O672" s="36">
        <v>600</v>
      </c>
      <c r="P672" s="36">
        <v>840</v>
      </c>
      <c r="Q672" s="51"/>
      <c r="R672" s="51"/>
      <c r="S672" s="51"/>
    </row>
    <row r="673" spans="12:19" x14ac:dyDescent="0.25">
      <c r="L673" s="51"/>
      <c r="M673" s="51"/>
      <c r="N673" s="51">
        <v>671</v>
      </c>
      <c r="O673" s="36">
        <v>600</v>
      </c>
      <c r="P673" s="36">
        <v>840</v>
      </c>
      <c r="Q673" s="51"/>
      <c r="R673" s="51"/>
      <c r="S673" s="51"/>
    </row>
    <row r="674" spans="12:19" x14ac:dyDescent="0.25">
      <c r="L674" s="51"/>
      <c r="M674" s="51"/>
      <c r="N674" s="51">
        <v>672</v>
      </c>
      <c r="O674" s="36">
        <v>600</v>
      </c>
      <c r="P674" s="36">
        <v>840</v>
      </c>
      <c r="Q674" s="51"/>
      <c r="R674" s="51"/>
      <c r="S674" s="51"/>
    </row>
    <row r="675" spans="12:19" x14ac:dyDescent="0.25">
      <c r="L675" s="51"/>
      <c r="M675" s="51"/>
      <c r="N675" s="51">
        <v>673</v>
      </c>
      <c r="O675" s="36">
        <v>600</v>
      </c>
      <c r="P675" s="36">
        <v>840</v>
      </c>
      <c r="Q675" s="51"/>
      <c r="R675" s="51"/>
      <c r="S675" s="51"/>
    </row>
    <row r="676" spans="12:19" x14ac:dyDescent="0.25">
      <c r="L676" s="51"/>
      <c r="M676" s="51"/>
      <c r="N676" s="51">
        <v>674</v>
      </c>
      <c r="O676" s="36">
        <v>600</v>
      </c>
      <c r="P676" s="36">
        <v>840</v>
      </c>
      <c r="Q676" s="51"/>
      <c r="R676" s="51"/>
      <c r="S676" s="51"/>
    </row>
    <row r="677" spans="12:19" x14ac:dyDescent="0.25">
      <c r="L677" s="51"/>
      <c r="M677" s="51"/>
      <c r="N677" s="51">
        <v>675</v>
      </c>
      <c r="O677" s="36">
        <v>600</v>
      </c>
      <c r="P677" s="36">
        <v>840</v>
      </c>
      <c r="Q677" s="51"/>
      <c r="R677" s="51"/>
      <c r="S677" s="51"/>
    </row>
    <row r="678" spans="12:19" x14ac:dyDescent="0.25">
      <c r="L678" s="51"/>
      <c r="M678" s="51"/>
      <c r="N678" s="51">
        <v>676</v>
      </c>
      <c r="O678" s="36">
        <v>600</v>
      </c>
      <c r="P678" s="36">
        <v>840</v>
      </c>
      <c r="Q678" s="51"/>
      <c r="R678" s="51"/>
      <c r="S678" s="51"/>
    </row>
    <row r="679" spans="12:19" x14ac:dyDescent="0.25">
      <c r="L679" s="51"/>
      <c r="M679" s="51"/>
      <c r="N679" s="51">
        <v>677</v>
      </c>
      <c r="O679" s="36">
        <v>600</v>
      </c>
      <c r="P679" s="36">
        <v>840</v>
      </c>
      <c r="Q679" s="51"/>
      <c r="R679" s="51"/>
      <c r="S679" s="51"/>
    </row>
    <row r="680" spans="12:19" x14ac:dyDescent="0.25">
      <c r="L680" s="51"/>
      <c r="M680" s="51"/>
      <c r="N680" s="51">
        <v>678</v>
      </c>
      <c r="O680" s="36">
        <v>600</v>
      </c>
      <c r="P680" s="36">
        <v>840</v>
      </c>
      <c r="Q680" s="51"/>
      <c r="R680" s="51"/>
      <c r="S680" s="51"/>
    </row>
    <row r="681" spans="12:19" x14ac:dyDescent="0.25">
      <c r="L681" s="51"/>
      <c r="M681" s="51"/>
      <c r="N681" s="51">
        <v>679</v>
      </c>
      <c r="O681" s="36">
        <v>600</v>
      </c>
      <c r="P681" s="36">
        <v>840</v>
      </c>
      <c r="Q681" s="51"/>
      <c r="R681" s="51"/>
      <c r="S681" s="51"/>
    </row>
    <row r="682" spans="12:19" x14ac:dyDescent="0.25">
      <c r="L682" s="51"/>
      <c r="M682" s="51"/>
      <c r="N682" s="51">
        <v>680</v>
      </c>
      <c r="O682" s="36">
        <v>600</v>
      </c>
      <c r="P682" s="36">
        <v>840</v>
      </c>
      <c r="Q682" s="51"/>
      <c r="R682" s="51"/>
      <c r="S682" s="51"/>
    </row>
    <row r="683" spans="12:19" x14ac:dyDescent="0.25">
      <c r="L683" s="51"/>
      <c r="M683" s="51"/>
      <c r="N683" s="51">
        <v>681</v>
      </c>
      <c r="O683" s="36">
        <v>600</v>
      </c>
      <c r="P683" s="36">
        <v>840</v>
      </c>
      <c r="Q683" s="51"/>
      <c r="R683" s="51"/>
      <c r="S683" s="51"/>
    </row>
    <row r="684" spans="12:19" x14ac:dyDescent="0.25">
      <c r="L684" s="51"/>
      <c r="M684" s="51"/>
      <c r="N684" s="51">
        <v>682</v>
      </c>
      <c r="O684" s="36">
        <v>600</v>
      </c>
      <c r="P684" s="36">
        <v>840</v>
      </c>
      <c r="Q684" s="51"/>
      <c r="R684" s="51"/>
      <c r="S684" s="51"/>
    </row>
    <row r="685" spans="12:19" x14ac:dyDescent="0.25">
      <c r="L685" s="51"/>
      <c r="M685" s="51"/>
      <c r="N685" s="51">
        <v>683</v>
      </c>
      <c r="O685" s="36">
        <v>600</v>
      </c>
      <c r="P685" s="36">
        <v>840</v>
      </c>
      <c r="Q685" s="51"/>
      <c r="R685" s="51"/>
      <c r="S685" s="51"/>
    </row>
    <row r="686" spans="12:19" x14ac:dyDescent="0.25">
      <c r="L686" s="51"/>
      <c r="M686" s="51"/>
      <c r="N686" s="51">
        <v>684</v>
      </c>
      <c r="O686" s="36">
        <v>600</v>
      </c>
      <c r="P686" s="36">
        <v>840</v>
      </c>
      <c r="Q686" s="51"/>
      <c r="R686" s="51"/>
      <c r="S686" s="51"/>
    </row>
    <row r="687" spans="12:19" x14ac:dyDescent="0.25">
      <c r="L687" s="51"/>
      <c r="M687" s="51"/>
      <c r="N687" s="51">
        <v>685</v>
      </c>
      <c r="O687" s="36">
        <v>600</v>
      </c>
      <c r="P687" s="36">
        <v>840</v>
      </c>
      <c r="Q687" s="51"/>
      <c r="R687" s="51"/>
      <c r="S687" s="51"/>
    </row>
    <row r="688" spans="12:19" x14ac:dyDescent="0.25">
      <c r="L688" s="51"/>
      <c r="M688" s="51"/>
      <c r="N688" s="51">
        <v>686</v>
      </c>
      <c r="O688" s="36">
        <v>600</v>
      </c>
      <c r="P688" s="36">
        <v>840</v>
      </c>
      <c r="Q688" s="51"/>
      <c r="R688" s="51"/>
      <c r="S688" s="51"/>
    </row>
    <row r="689" spans="12:19" x14ac:dyDescent="0.25">
      <c r="L689" s="51"/>
      <c r="M689" s="51"/>
      <c r="N689" s="51">
        <v>687</v>
      </c>
      <c r="O689" s="36">
        <v>600</v>
      </c>
      <c r="P689" s="36">
        <v>840</v>
      </c>
      <c r="Q689" s="51"/>
      <c r="R689" s="51"/>
      <c r="S689" s="51"/>
    </row>
    <row r="690" spans="12:19" x14ac:dyDescent="0.25">
      <c r="L690" s="51"/>
      <c r="M690" s="51"/>
      <c r="N690" s="51">
        <v>688</v>
      </c>
      <c r="O690" s="36">
        <v>600</v>
      </c>
      <c r="P690" s="36">
        <v>840</v>
      </c>
      <c r="Q690" s="51"/>
      <c r="R690" s="51"/>
      <c r="S690" s="51"/>
    </row>
    <row r="691" spans="12:19" x14ac:dyDescent="0.25">
      <c r="L691" s="51"/>
      <c r="M691" s="51"/>
      <c r="N691" s="51">
        <v>689</v>
      </c>
      <c r="O691" s="36">
        <v>600</v>
      </c>
      <c r="P691" s="36">
        <v>840</v>
      </c>
      <c r="Q691" s="51"/>
      <c r="R691" s="51"/>
      <c r="S691" s="51"/>
    </row>
    <row r="692" spans="12:19" x14ac:dyDescent="0.25">
      <c r="L692" s="51"/>
      <c r="M692" s="51"/>
      <c r="N692" s="51">
        <v>690</v>
      </c>
      <c r="O692" s="36">
        <v>600</v>
      </c>
      <c r="P692" s="36">
        <v>840</v>
      </c>
      <c r="Q692" s="51"/>
      <c r="R692" s="51"/>
      <c r="S692" s="51"/>
    </row>
    <row r="693" spans="12:19" x14ac:dyDescent="0.25">
      <c r="L693" s="51"/>
      <c r="M693" s="51"/>
      <c r="N693" s="51">
        <v>691</v>
      </c>
      <c r="O693" s="36">
        <v>600</v>
      </c>
      <c r="P693" s="36">
        <v>840</v>
      </c>
      <c r="Q693" s="51"/>
      <c r="R693" s="51"/>
      <c r="S693" s="51"/>
    </row>
    <row r="694" spans="12:19" x14ac:dyDescent="0.25">
      <c r="L694" s="51"/>
      <c r="M694" s="51"/>
      <c r="N694" s="51">
        <v>692</v>
      </c>
      <c r="O694" s="36">
        <v>600</v>
      </c>
      <c r="P694" s="36">
        <v>840</v>
      </c>
      <c r="Q694" s="51"/>
      <c r="R694" s="51"/>
      <c r="S694" s="51"/>
    </row>
    <row r="695" spans="12:19" x14ac:dyDescent="0.25">
      <c r="L695" s="51"/>
      <c r="M695" s="51"/>
      <c r="N695" s="51">
        <v>693</v>
      </c>
      <c r="O695" s="36">
        <v>600</v>
      </c>
      <c r="P695" s="36">
        <v>840</v>
      </c>
      <c r="Q695" s="51"/>
      <c r="R695" s="51"/>
      <c r="S695" s="51"/>
    </row>
    <row r="696" spans="12:19" x14ac:dyDescent="0.25">
      <c r="L696" s="51"/>
      <c r="M696" s="51"/>
      <c r="N696" s="51">
        <v>694</v>
      </c>
      <c r="O696" s="36">
        <v>600</v>
      </c>
      <c r="P696" s="36">
        <v>840</v>
      </c>
      <c r="Q696" s="51"/>
      <c r="R696" s="51"/>
      <c r="S696" s="51"/>
    </row>
    <row r="697" spans="12:19" x14ac:dyDescent="0.25">
      <c r="L697" s="51"/>
      <c r="M697" s="51"/>
      <c r="N697" s="51">
        <v>695</v>
      </c>
      <c r="O697" s="36">
        <v>600</v>
      </c>
      <c r="P697" s="36">
        <v>840</v>
      </c>
      <c r="Q697" s="51"/>
      <c r="R697" s="51"/>
      <c r="S697" s="51"/>
    </row>
    <row r="698" spans="12:19" x14ac:dyDescent="0.25">
      <c r="L698" s="51"/>
      <c r="M698" s="51"/>
      <c r="N698" s="51">
        <v>696</v>
      </c>
      <c r="O698" s="36">
        <v>600</v>
      </c>
      <c r="P698" s="36">
        <v>840</v>
      </c>
      <c r="Q698" s="51"/>
      <c r="R698" s="51"/>
      <c r="S698" s="51"/>
    </row>
    <row r="699" spans="12:19" x14ac:dyDescent="0.25">
      <c r="L699" s="51"/>
      <c r="M699" s="51"/>
      <c r="N699" s="51">
        <v>697</v>
      </c>
      <c r="O699" s="36">
        <v>600</v>
      </c>
      <c r="P699" s="36">
        <v>840</v>
      </c>
      <c r="Q699" s="51"/>
      <c r="R699" s="51"/>
      <c r="S699" s="51"/>
    </row>
    <row r="700" spans="12:19" x14ac:dyDescent="0.25">
      <c r="L700" s="51"/>
      <c r="M700" s="51"/>
      <c r="N700" s="51">
        <v>698</v>
      </c>
      <c r="O700" s="36">
        <v>600</v>
      </c>
      <c r="P700" s="36">
        <v>840</v>
      </c>
      <c r="Q700" s="51"/>
      <c r="R700" s="51"/>
      <c r="S700" s="51"/>
    </row>
    <row r="701" spans="12:19" x14ac:dyDescent="0.25">
      <c r="L701" s="51"/>
      <c r="M701" s="51"/>
      <c r="N701" s="51">
        <v>699</v>
      </c>
      <c r="O701" s="36">
        <v>600</v>
      </c>
      <c r="P701" s="36">
        <v>840</v>
      </c>
      <c r="Q701" s="51"/>
      <c r="R701" s="51"/>
      <c r="S701" s="51"/>
    </row>
    <row r="702" spans="12:19" x14ac:dyDescent="0.25">
      <c r="L702" s="51"/>
      <c r="M702" s="51"/>
      <c r="N702" s="51">
        <v>700</v>
      </c>
      <c r="O702" s="36">
        <v>600</v>
      </c>
      <c r="P702" s="36">
        <v>840</v>
      </c>
      <c r="Q702" s="51"/>
      <c r="R702" s="51"/>
      <c r="S702" s="51"/>
    </row>
    <row r="703" spans="12:19" x14ac:dyDescent="0.25">
      <c r="L703" s="51"/>
      <c r="M703" s="51"/>
      <c r="N703" s="51">
        <v>701</v>
      </c>
      <c r="O703" s="36">
        <v>600</v>
      </c>
      <c r="P703" s="36">
        <v>840</v>
      </c>
      <c r="Q703" s="51"/>
      <c r="R703" s="51"/>
      <c r="S703" s="51"/>
    </row>
    <row r="704" spans="12:19" x14ac:dyDescent="0.25">
      <c r="L704" s="51"/>
      <c r="M704" s="51"/>
      <c r="N704" s="51">
        <v>702</v>
      </c>
      <c r="O704" s="36">
        <v>600</v>
      </c>
      <c r="P704" s="36">
        <v>840</v>
      </c>
      <c r="Q704" s="51"/>
      <c r="R704" s="51"/>
      <c r="S704" s="51"/>
    </row>
    <row r="705" spans="12:19" x14ac:dyDescent="0.25">
      <c r="L705" s="51"/>
      <c r="M705" s="51"/>
      <c r="N705" s="51">
        <v>703</v>
      </c>
      <c r="O705" s="36">
        <v>600</v>
      </c>
      <c r="P705" s="36">
        <v>840</v>
      </c>
      <c r="Q705" s="51"/>
      <c r="R705" s="51"/>
      <c r="S705" s="51"/>
    </row>
    <row r="706" spans="12:19" x14ac:dyDescent="0.25">
      <c r="L706" s="51"/>
      <c r="M706" s="51"/>
      <c r="N706" s="51">
        <v>704</v>
      </c>
      <c r="O706" s="36">
        <v>600</v>
      </c>
      <c r="P706" s="36">
        <v>840</v>
      </c>
      <c r="Q706" s="51"/>
      <c r="R706" s="51"/>
      <c r="S706" s="51"/>
    </row>
    <row r="707" spans="12:19" x14ac:dyDescent="0.25">
      <c r="L707" s="51"/>
      <c r="M707" s="51"/>
      <c r="N707" s="51">
        <v>705</v>
      </c>
      <c r="O707" s="36">
        <v>600</v>
      </c>
      <c r="P707" s="36">
        <v>840</v>
      </c>
      <c r="Q707" s="51"/>
      <c r="R707" s="51"/>
      <c r="S707" s="51"/>
    </row>
    <row r="708" spans="12:19" x14ac:dyDescent="0.25">
      <c r="L708" s="51"/>
      <c r="M708" s="51"/>
      <c r="N708" s="51">
        <v>706</v>
      </c>
      <c r="O708" s="36">
        <v>600</v>
      </c>
      <c r="P708" s="36">
        <v>840</v>
      </c>
      <c r="Q708" s="51"/>
      <c r="R708" s="51"/>
      <c r="S708" s="51"/>
    </row>
    <row r="709" spans="12:19" x14ac:dyDescent="0.25">
      <c r="L709" s="51"/>
      <c r="M709" s="51"/>
      <c r="N709" s="51">
        <v>707</v>
      </c>
      <c r="O709" s="36">
        <v>600</v>
      </c>
      <c r="P709" s="36">
        <v>840</v>
      </c>
      <c r="Q709" s="51"/>
      <c r="R709" s="51"/>
      <c r="S709" s="51"/>
    </row>
    <row r="710" spans="12:19" x14ac:dyDescent="0.25">
      <c r="L710" s="51"/>
      <c r="M710" s="51"/>
      <c r="N710" s="51">
        <v>708</v>
      </c>
      <c r="O710" s="36">
        <v>600</v>
      </c>
      <c r="P710" s="36">
        <v>840</v>
      </c>
      <c r="Q710" s="51"/>
      <c r="R710" s="51"/>
      <c r="S710" s="51"/>
    </row>
    <row r="711" spans="12:19" x14ac:dyDescent="0.25">
      <c r="L711" s="51"/>
      <c r="M711" s="51"/>
      <c r="N711" s="51">
        <v>709</v>
      </c>
      <c r="O711" s="36">
        <v>600</v>
      </c>
      <c r="P711" s="36">
        <v>840</v>
      </c>
      <c r="Q711" s="51"/>
      <c r="R711" s="51"/>
      <c r="S711" s="51"/>
    </row>
    <row r="712" spans="12:19" x14ac:dyDescent="0.25">
      <c r="L712" s="51"/>
      <c r="M712" s="51"/>
      <c r="N712" s="51">
        <v>710</v>
      </c>
      <c r="O712" s="36">
        <v>600</v>
      </c>
      <c r="P712" s="36">
        <v>840</v>
      </c>
      <c r="Q712" s="51"/>
      <c r="R712" s="51"/>
      <c r="S712" s="51"/>
    </row>
    <row r="713" spans="12:19" x14ac:dyDescent="0.25">
      <c r="L713" s="51"/>
      <c r="M713" s="51"/>
      <c r="N713" s="51">
        <v>711</v>
      </c>
      <c r="O713" s="36">
        <v>600</v>
      </c>
      <c r="P713" s="36">
        <v>840</v>
      </c>
      <c r="Q713" s="51"/>
      <c r="R713" s="51"/>
      <c r="S713" s="51"/>
    </row>
    <row r="714" spans="12:19" x14ac:dyDescent="0.25">
      <c r="L714" s="51"/>
      <c r="M714" s="51"/>
      <c r="N714" s="51">
        <v>712</v>
      </c>
      <c r="O714" s="36">
        <v>600</v>
      </c>
      <c r="P714" s="36">
        <v>840</v>
      </c>
      <c r="Q714" s="51"/>
      <c r="R714" s="51"/>
      <c r="S714" s="51"/>
    </row>
    <row r="715" spans="12:19" x14ac:dyDescent="0.25">
      <c r="L715" s="51"/>
      <c r="M715" s="51"/>
      <c r="N715" s="51">
        <v>713</v>
      </c>
      <c r="O715" s="36">
        <v>600</v>
      </c>
      <c r="P715" s="36">
        <v>840</v>
      </c>
      <c r="Q715" s="51"/>
      <c r="R715" s="51"/>
      <c r="S715" s="51"/>
    </row>
    <row r="716" spans="12:19" x14ac:dyDescent="0.25">
      <c r="L716" s="51"/>
      <c r="M716" s="51"/>
      <c r="N716" s="51">
        <v>714</v>
      </c>
      <c r="O716" s="36">
        <v>600</v>
      </c>
      <c r="P716" s="36">
        <v>840</v>
      </c>
      <c r="Q716" s="51"/>
      <c r="R716" s="51"/>
      <c r="S716" s="51"/>
    </row>
    <row r="717" spans="12:19" x14ac:dyDescent="0.25">
      <c r="L717" s="51"/>
      <c r="M717" s="51"/>
      <c r="N717" s="51">
        <v>715</v>
      </c>
      <c r="O717" s="36">
        <v>600</v>
      </c>
      <c r="P717" s="36">
        <v>840</v>
      </c>
      <c r="Q717" s="51"/>
      <c r="R717" s="51"/>
      <c r="S717" s="51"/>
    </row>
    <row r="718" spans="12:19" x14ac:dyDescent="0.25">
      <c r="L718" s="51"/>
      <c r="M718" s="51"/>
      <c r="N718" s="51">
        <v>716</v>
      </c>
      <c r="O718" s="36">
        <v>600</v>
      </c>
      <c r="P718" s="36">
        <v>840</v>
      </c>
      <c r="Q718" s="51"/>
      <c r="R718" s="51"/>
      <c r="S718" s="51"/>
    </row>
    <row r="719" spans="12:19" x14ac:dyDescent="0.25">
      <c r="L719" s="51"/>
      <c r="M719" s="51"/>
      <c r="N719" s="51">
        <v>717</v>
      </c>
      <c r="O719" s="36">
        <v>600</v>
      </c>
      <c r="P719" s="36">
        <v>840</v>
      </c>
      <c r="Q719" s="51"/>
      <c r="R719" s="51"/>
      <c r="S719" s="51"/>
    </row>
    <row r="720" spans="12:19" x14ac:dyDescent="0.25">
      <c r="L720" s="51"/>
      <c r="M720" s="51"/>
      <c r="N720" s="51">
        <v>718</v>
      </c>
      <c r="O720" s="36">
        <v>600</v>
      </c>
      <c r="P720" s="36">
        <v>840</v>
      </c>
      <c r="Q720" s="51"/>
      <c r="R720" s="51"/>
      <c r="S720" s="51"/>
    </row>
    <row r="721" spans="12:19" x14ac:dyDescent="0.25">
      <c r="L721" s="51"/>
      <c r="M721" s="51"/>
      <c r="N721" s="51">
        <v>719</v>
      </c>
      <c r="O721" s="36">
        <v>600</v>
      </c>
      <c r="P721" s="36">
        <v>840</v>
      </c>
      <c r="Q721" s="51"/>
      <c r="R721" s="51"/>
      <c r="S721" s="51"/>
    </row>
    <row r="722" spans="12:19" x14ac:dyDescent="0.25">
      <c r="L722" s="51"/>
      <c r="M722" s="51"/>
      <c r="N722" s="51">
        <v>720</v>
      </c>
      <c r="O722" s="36">
        <v>600</v>
      </c>
      <c r="P722" s="36">
        <v>840</v>
      </c>
      <c r="Q722" s="51"/>
      <c r="R722" s="51"/>
      <c r="S722" s="51"/>
    </row>
    <row r="723" spans="12:19" x14ac:dyDescent="0.25">
      <c r="L723" s="51"/>
      <c r="M723" s="51"/>
      <c r="N723" s="51">
        <v>721</v>
      </c>
      <c r="O723" s="36">
        <v>600</v>
      </c>
      <c r="P723" s="36">
        <v>840</v>
      </c>
      <c r="Q723" s="51"/>
      <c r="R723" s="51"/>
      <c r="S723" s="51"/>
    </row>
    <row r="724" spans="12:19" x14ac:dyDescent="0.25">
      <c r="L724" s="51"/>
      <c r="M724" s="51"/>
      <c r="N724" s="51">
        <v>722</v>
      </c>
      <c r="O724" s="36">
        <v>600</v>
      </c>
      <c r="P724" s="36">
        <v>840</v>
      </c>
      <c r="Q724" s="51"/>
      <c r="R724" s="51"/>
      <c r="S724" s="51"/>
    </row>
    <row r="725" spans="12:19" x14ac:dyDescent="0.25">
      <c r="L725" s="51"/>
      <c r="M725" s="51"/>
      <c r="N725" s="51">
        <v>723</v>
      </c>
      <c r="O725" s="36">
        <v>600</v>
      </c>
      <c r="P725" s="36">
        <v>840</v>
      </c>
      <c r="Q725" s="51"/>
      <c r="R725" s="51"/>
      <c r="S725" s="51"/>
    </row>
    <row r="726" spans="12:19" x14ac:dyDescent="0.25">
      <c r="L726" s="51"/>
      <c r="M726" s="51"/>
      <c r="N726" s="51">
        <v>724</v>
      </c>
      <c r="O726" s="36">
        <v>600</v>
      </c>
      <c r="P726" s="36">
        <v>840</v>
      </c>
      <c r="Q726" s="51"/>
      <c r="R726" s="51"/>
      <c r="S726" s="51"/>
    </row>
    <row r="727" spans="12:19" x14ac:dyDescent="0.25">
      <c r="L727" s="51"/>
      <c r="M727" s="51"/>
      <c r="N727" s="51">
        <v>725</v>
      </c>
      <c r="O727" s="36">
        <v>600</v>
      </c>
      <c r="P727" s="36">
        <v>840</v>
      </c>
      <c r="Q727" s="51"/>
      <c r="R727" s="51"/>
      <c r="S727" s="51"/>
    </row>
    <row r="728" spans="12:19" x14ac:dyDescent="0.25">
      <c r="L728" s="51"/>
      <c r="M728" s="51"/>
      <c r="N728" s="51">
        <v>726</v>
      </c>
      <c r="O728" s="36">
        <v>600</v>
      </c>
      <c r="P728" s="36">
        <v>840</v>
      </c>
      <c r="Q728" s="51"/>
      <c r="R728" s="51"/>
      <c r="S728" s="51"/>
    </row>
    <row r="729" spans="12:19" x14ac:dyDescent="0.25">
      <c r="L729" s="51"/>
      <c r="M729" s="51"/>
      <c r="N729" s="51">
        <v>727</v>
      </c>
      <c r="O729" s="36">
        <v>600</v>
      </c>
      <c r="P729" s="36">
        <v>840</v>
      </c>
      <c r="Q729" s="51"/>
      <c r="R729" s="51"/>
      <c r="S729" s="51"/>
    </row>
    <row r="730" spans="12:19" x14ac:dyDescent="0.25">
      <c r="L730" s="51"/>
      <c r="M730" s="51"/>
      <c r="N730" s="51">
        <v>728</v>
      </c>
      <c r="O730" s="36">
        <v>600</v>
      </c>
      <c r="P730" s="36">
        <v>840</v>
      </c>
      <c r="Q730" s="51"/>
      <c r="R730" s="51"/>
      <c r="S730" s="51"/>
    </row>
    <row r="731" spans="12:19" x14ac:dyDescent="0.25">
      <c r="L731" s="51"/>
      <c r="M731" s="51"/>
      <c r="N731" s="51">
        <v>729</v>
      </c>
      <c r="O731" s="36">
        <v>600</v>
      </c>
      <c r="P731" s="36">
        <v>840</v>
      </c>
      <c r="Q731" s="51"/>
      <c r="R731" s="51"/>
      <c r="S731" s="51"/>
    </row>
    <row r="732" spans="12:19" x14ac:dyDescent="0.25">
      <c r="L732" s="51"/>
      <c r="M732" s="51"/>
      <c r="N732" s="51">
        <v>730</v>
      </c>
      <c r="O732" s="36">
        <v>600</v>
      </c>
      <c r="P732" s="36">
        <v>840</v>
      </c>
      <c r="Q732" s="51"/>
      <c r="R732" s="51"/>
      <c r="S732" s="51"/>
    </row>
    <row r="733" spans="12:19" x14ac:dyDescent="0.25">
      <c r="L733" s="51"/>
      <c r="M733" s="51"/>
      <c r="N733" s="51">
        <v>731</v>
      </c>
      <c r="O733" s="36">
        <v>600</v>
      </c>
      <c r="P733" s="36">
        <v>840</v>
      </c>
      <c r="Q733" s="51"/>
      <c r="R733" s="51"/>
      <c r="S733" s="51"/>
    </row>
    <row r="734" spans="12:19" x14ac:dyDescent="0.25">
      <c r="L734" s="51"/>
      <c r="M734" s="51"/>
      <c r="N734" s="51">
        <v>732</v>
      </c>
      <c r="O734" s="36">
        <v>600</v>
      </c>
      <c r="P734" s="36">
        <v>840</v>
      </c>
      <c r="Q734" s="51"/>
      <c r="R734" s="51"/>
      <c r="S734" s="51"/>
    </row>
    <row r="735" spans="12:19" x14ac:dyDescent="0.25">
      <c r="L735" s="51"/>
      <c r="M735" s="51"/>
      <c r="N735" s="51">
        <v>733</v>
      </c>
      <c r="O735" s="36">
        <v>600</v>
      </c>
      <c r="P735" s="36">
        <v>840</v>
      </c>
      <c r="Q735" s="51"/>
      <c r="R735" s="51"/>
      <c r="S735" s="51"/>
    </row>
    <row r="736" spans="12:19" x14ac:dyDescent="0.25">
      <c r="L736" s="51"/>
      <c r="M736" s="51"/>
      <c r="N736" s="51">
        <v>734</v>
      </c>
      <c r="O736" s="36">
        <v>600</v>
      </c>
      <c r="P736" s="36">
        <v>840</v>
      </c>
      <c r="Q736" s="51"/>
      <c r="R736" s="51"/>
      <c r="S736" s="51"/>
    </row>
    <row r="737" spans="12:19" x14ac:dyDescent="0.25">
      <c r="L737" s="51"/>
      <c r="M737" s="51"/>
      <c r="N737" s="51">
        <v>735</v>
      </c>
      <c r="O737" s="36">
        <v>600</v>
      </c>
      <c r="P737" s="36">
        <v>840</v>
      </c>
      <c r="Q737" s="51"/>
      <c r="R737" s="51"/>
      <c r="S737" s="51"/>
    </row>
    <row r="738" spans="12:19" x14ac:dyDescent="0.25">
      <c r="L738" s="51"/>
      <c r="M738" s="51"/>
      <c r="N738" s="51">
        <v>736</v>
      </c>
      <c r="O738" s="36">
        <v>600</v>
      </c>
      <c r="P738" s="36">
        <v>840</v>
      </c>
      <c r="Q738" s="51"/>
      <c r="R738" s="51"/>
      <c r="S738" s="51"/>
    </row>
    <row r="739" spans="12:19" x14ac:dyDescent="0.25">
      <c r="L739" s="51"/>
      <c r="M739" s="51"/>
      <c r="N739" s="51">
        <v>737</v>
      </c>
      <c r="O739" s="36">
        <v>600</v>
      </c>
      <c r="P739" s="36">
        <v>840</v>
      </c>
      <c r="Q739" s="51"/>
      <c r="R739" s="51"/>
      <c r="S739" s="51"/>
    </row>
    <row r="740" spans="12:19" x14ac:dyDescent="0.25">
      <c r="L740" s="51"/>
      <c r="M740" s="51"/>
      <c r="N740" s="51">
        <v>738</v>
      </c>
      <c r="O740" s="36">
        <v>600</v>
      </c>
      <c r="P740" s="36">
        <v>840</v>
      </c>
      <c r="Q740" s="51"/>
      <c r="R740" s="51"/>
      <c r="S740" s="51"/>
    </row>
    <row r="741" spans="12:19" x14ac:dyDescent="0.25">
      <c r="L741" s="51"/>
      <c r="M741" s="51"/>
      <c r="N741" s="51">
        <v>739</v>
      </c>
      <c r="O741" s="36">
        <v>600</v>
      </c>
      <c r="P741" s="36">
        <v>840</v>
      </c>
      <c r="Q741" s="51"/>
      <c r="R741" s="51"/>
      <c r="S741" s="51"/>
    </row>
    <row r="742" spans="12:19" x14ac:dyDescent="0.25">
      <c r="L742" s="51"/>
      <c r="M742" s="51"/>
      <c r="N742" s="51">
        <v>740</v>
      </c>
      <c r="O742" s="36">
        <v>600</v>
      </c>
      <c r="P742" s="36">
        <v>840</v>
      </c>
      <c r="Q742" s="51"/>
      <c r="R742" s="51"/>
      <c r="S742" s="51"/>
    </row>
    <row r="743" spans="12:19" x14ac:dyDescent="0.25">
      <c r="L743" s="51"/>
      <c r="M743" s="51"/>
      <c r="N743" s="51">
        <v>741</v>
      </c>
      <c r="O743" s="36">
        <v>600</v>
      </c>
      <c r="P743" s="36">
        <v>840</v>
      </c>
      <c r="Q743" s="51"/>
      <c r="R743" s="51"/>
      <c r="S743" s="51"/>
    </row>
    <row r="744" spans="12:19" x14ac:dyDescent="0.25">
      <c r="L744" s="51"/>
      <c r="M744" s="51"/>
      <c r="N744" s="51">
        <v>742</v>
      </c>
      <c r="O744" s="36">
        <v>600</v>
      </c>
      <c r="P744" s="36">
        <v>840</v>
      </c>
      <c r="Q744" s="51"/>
      <c r="R744" s="51"/>
      <c r="S744" s="51"/>
    </row>
    <row r="745" spans="12:19" x14ac:dyDescent="0.25">
      <c r="L745" s="51"/>
      <c r="M745" s="51"/>
      <c r="N745" s="51">
        <v>743</v>
      </c>
      <c r="O745" s="36">
        <v>600</v>
      </c>
      <c r="P745" s="36">
        <v>840</v>
      </c>
      <c r="Q745" s="51"/>
      <c r="R745" s="51"/>
      <c r="S745" s="51"/>
    </row>
    <row r="746" spans="12:19" x14ac:dyDescent="0.25">
      <c r="L746" s="51"/>
      <c r="M746" s="51"/>
      <c r="N746" s="51">
        <v>744</v>
      </c>
      <c r="O746" s="36">
        <v>600</v>
      </c>
      <c r="P746" s="36">
        <v>840</v>
      </c>
      <c r="Q746" s="51"/>
      <c r="R746" s="51"/>
      <c r="S746" s="51"/>
    </row>
    <row r="747" spans="12:19" x14ac:dyDescent="0.25">
      <c r="L747" s="51"/>
      <c r="M747" s="51"/>
      <c r="N747" s="51">
        <v>745</v>
      </c>
      <c r="O747" s="36">
        <v>600</v>
      </c>
      <c r="P747" s="36">
        <v>840</v>
      </c>
      <c r="Q747" s="51"/>
      <c r="R747" s="51"/>
      <c r="S747" s="51"/>
    </row>
    <row r="748" spans="12:19" x14ac:dyDescent="0.25">
      <c r="L748" s="51"/>
      <c r="M748" s="51"/>
      <c r="N748" s="51">
        <v>746</v>
      </c>
      <c r="O748" s="36">
        <v>600</v>
      </c>
      <c r="P748" s="36">
        <v>840</v>
      </c>
      <c r="Q748" s="51"/>
      <c r="R748" s="51"/>
      <c r="S748" s="51"/>
    </row>
    <row r="749" spans="12:19" x14ac:dyDescent="0.25">
      <c r="L749" s="51"/>
      <c r="M749" s="51"/>
      <c r="N749" s="51">
        <v>747</v>
      </c>
      <c r="O749" s="36">
        <v>600</v>
      </c>
      <c r="P749" s="36">
        <v>840</v>
      </c>
      <c r="Q749" s="51"/>
      <c r="R749" s="51"/>
      <c r="S749" s="51"/>
    </row>
    <row r="750" spans="12:19" x14ac:dyDescent="0.25">
      <c r="L750" s="51"/>
      <c r="M750" s="51"/>
      <c r="N750" s="51">
        <v>748</v>
      </c>
      <c r="O750" s="36">
        <v>600</v>
      </c>
      <c r="P750" s="36">
        <v>840</v>
      </c>
      <c r="Q750" s="51"/>
      <c r="R750" s="51"/>
      <c r="S750" s="51"/>
    </row>
    <row r="751" spans="12:19" x14ac:dyDescent="0.25">
      <c r="L751" s="51"/>
      <c r="M751" s="51"/>
      <c r="N751" s="51">
        <v>749</v>
      </c>
      <c r="O751" s="36">
        <v>600</v>
      </c>
      <c r="P751" s="36">
        <v>840</v>
      </c>
      <c r="Q751" s="51"/>
      <c r="R751" s="51"/>
      <c r="S751" s="51"/>
    </row>
    <row r="752" spans="12:19" x14ac:dyDescent="0.25">
      <c r="L752" s="51"/>
      <c r="M752" s="51"/>
      <c r="N752" s="51">
        <v>750</v>
      </c>
      <c r="O752" s="36">
        <v>600</v>
      </c>
      <c r="P752" s="36">
        <v>840</v>
      </c>
      <c r="Q752" s="51"/>
      <c r="R752" s="51"/>
      <c r="S752" s="51"/>
    </row>
    <row r="753" spans="12:19" x14ac:dyDescent="0.25">
      <c r="L753" s="51"/>
      <c r="M753" s="51"/>
      <c r="N753" s="51">
        <v>751</v>
      </c>
      <c r="O753" s="36">
        <v>600</v>
      </c>
      <c r="P753" s="36">
        <v>840</v>
      </c>
      <c r="Q753" s="51"/>
      <c r="R753" s="51"/>
      <c r="S753" s="51"/>
    </row>
    <row r="754" spans="12:19" x14ac:dyDescent="0.25">
      <c r="L754" s="51"/>
      <c r="M754" s="51"/>
      <c r="N754" s="51">
        <v>752</v>
      </c>
      <c r="O754" s="36">
        <v>600</v>
      </c>
      <c r="P754" s="36">
        <v>840</v>
      </c>
      <c r="Q754" s="51"/>
      <c r="R754" s="51"/>
      <c r="S754" s="51"/>
    </row>
    <row r="755" spans="12:19" x14ac:dyDescent="0.25">
      <c r="L755" s="51"/>
      <c r="M755" s="51"/>
      <c r="N755" s="51">
        <v>753</v>
      </c>
      <c r="O755" s="36">
        <v>600</v>
      </c>
      <c r="P755" s="36">
        <v>840</v>
      </c>
      <c r="Q755" s="51"/>
      <c r="R755" s="51"/>
      <c r="S755" s="51"/>
    </row>
    <row r="756" spans="12:19" x14ac:dyDescent="0.25">
      <c r="L756" s="51"/>
      <c r="M756" s="51"/>
      <c r="N756" s="51">
        <v>754</v>
      </c>
      <c r="O756" s="36">
        <v>600</v>
      </c>
      <c r="P756" s="36">
        <v>840</v>
      </c>
      <c r="Q756" s="51"/>
      <c r="R756" s="51"/>
      <c r="S756" s="51"/>
    </row>
    <row r="757" spans="12:19" x14ac:dyDescent="0.25">
      <c r="L757" s="51"/>
      <c r="M757" s="51"/>
      <c r="N757" s="51">
        <v>755</v>
      </c>
      <c r="O757" s="36">
        <v>600</v>
      </c>
      <c r="P757" s="36">
        <v>840</v>
      </c>
      <c r="Q757" s="51"/>
      <c r="R757" s="51"/>
      <c r="S757" s="51"/>
    </row>
    <row r="758" spans="12:19" x14ac:dyDescent="0.25">
      <c r="L758" s="51"/>
      <c r="M758" s="51"/>
      <c r="N758" s="51">
        <v>756</v>
      </c>
      <c r="O758" s="36">
        <v>600</v>
      </c>
      <c r="P758" s="36">
        <v>840</v>
      </c>
      <c r="Q758" s="51"/>
      <c r="R758" s="51"/>
      <c r="S758" s="51"/>
    </row>
    <row r="759" spans="12:19" x14ac:dyDescent="0.25">
      <c r="L759" s="51"/>
      <c r="M759" s="51"/>
      <c r="N759" s="51">
        <v>757</v>
      </c>
      <c r="O759" s="36">
        <v>600</v>
      </c>
      <c r="P759" s="36">
        <v>840</v>
      </c>
      <c r="Q759" s="51"/>
      <c r="R759" s="51"/>
      <c r="S759" s="51"/>
    </row>
    <row r="760" spans="12:19" x14ac:dyDescent="0.25">
      <c r="L760" s="51"/>
      <c r="M760" s="51"/>
      <c r="N760" s="51">
        <v>758</v>
      </c>
      <c r="O760" s="36">
        <v>600</v>
      </c>
      <c r="P760" s="36">
        <v>840</v>
      </c>
      <c r="Q760" s="51"/>
      <c r="R760" s="51"/>
      <c r="S760" s="51"/>
    </row>
    <row r="761" spans="12:19" x14ac:dyDescent="0.25">
      <c r="L761" s="51"/>
      <c r="M761" s="51"/>
      <c r="N761" s="51">
        <v>759</v>
      </c>
      <c r="O761" s="36">
        <v>600</v>
      </c>
      <c r="P761" s="36">
        <v>840</v>
      </c>
      <c r="Q761" s="51"/>
      <c r="R761" s="51"/>
      <c r="S761" s="51"/>
    </row>
    <row r="762" spans="12:19" x14ac:dyDescent="0.25">
      <c r="L762" s="51"/>
      <c r="M762" s="51"/>
      <c r="N762" s="51">
        <v>760</v>
      </c>
      <c r="O762" s="36">
        <v>600</v>
      </c>
      <c r="P762" s="36">
        <v>840</v>
      </c>
      <c r="Q762" s="51"/>
      <c r="R762" s="51"/>
      <c r="S762" s="51"/>
    </row>
    <row r="763" spans="12:19" x14ac:dyDescent="0.25">
      <c r="L763" s="51"/>
      <c r="M763" s="51"/>
      <c r="N763" s="51">
        <v>761</v>
      </c>
      <c r="O763" s="36">
        <v>600</v>
      </c>
      <c r="P763" s="36">
        <v>840</v>
      </c>
      <c r="Q763" s="51"/>
      <c r="R763" s="51"/>
      <c r="S763" s="51"/>
    </row>
    <row r="764" spans="12:19" x14ac:dyDescent="0.25">
      <c r="L764" s="51"/>
      <c r="M764" s="51"/>
      <c r="N764" s="51">
        <v>762</v>
      </c>
      <c r="O764" s="36">
        <v>600</v>
      </c>
      <c r="P764" s="36">
        <v>840</v>
      </c>
      <c r="Q764" s="51"/>
      <c r="R764" s="51"/>
      <c r="S764" s="51"/>
    </row>
    <row r="765" spans="12:19" x14ac:dyDescent="0.25">
      <c r="L765" s="51"/>
      <c r="M765" s="51"/>
      <c r="N765" s="51">
        <v>763</v>
      </c>
      <c r="O765" s="36">
        <v>600</v>
      </c>
      <c r="P765" s="36">
        <v>840</v>
      </c>
      <c r="Q765" s="51"/>
      <c r="R765" s="51"/>
      <c r="S765" s="51"/>
    </row>
    <row r="766" spans="12:19" x14ac:dyDescent="0.25">
      <c r="L766" s="51"/>
      <c r="M766" s="51"/>
      <c r="N766" s="51">
        <v>764</v>
      </c>
      <c r="O766" s="36">
        <v>600</v>
      </c>
      <c r="P766" s="36">
        <v>840</v>
      </c>
      <c r="Q766" s="51"/>
      <c r="R766" s="51"/>
      <c r="S766" s="51"/>
    </row>
    <row r="767" spans="12:19" x14ac:dyDescent="0.25">
      <c r="L767" s="51"/>
      <c r="M767" s="51"/>
      <c r="N767" s="51">
        <v>765</v>
      </c>
      <c r="O767" s="36">
        <v>600</v>
      </c>
      <c r="P767" s="36">
        <v>840</v>
      </c>
      <c r="Q767" s="51"/>
      <c r="R767" s="51"/>
      <c r="S767" s="51"/>
    </row>
    <row r="768" spans="12:19" x14ac:dyDescent="0.25">
      <c r="L768" s="51"/>
      <c r="M768" s="51"/>
      <c r="N768" s="51">
        <v>766</v>
      </c>
      <c r="O768" s="36">
        <v>600</v>
      </c>
      <c r="P768" s="36">
        <v>840</v>
      </c>
      <c r="Q768" s="51"/>
      <c r="R768" s="51"/>
      <c r="S768" s="51"/>
    </row>
    <row r="769" spans="12:19" x14ac:dyDescent="0.25">
      <c r="L769" s="51"/>
      <c r="M769" s="51"/>
      <c r="N769" s="51">
        <v>767</v>
      </c>
      <c r="O769" s="36">
        <v>600</v>
      </c>
      <c r="P769" s="36">
        <v>840</v>
      </c>
      <c r="Q769" s="51"/>
      <c r="R769" s="51"/>
      <c r="S769" s="51"/>
    </row>
    <row r="770" spans="12:19" x14ac:dyDescent="0.25">
      <c r="L770" s="51"/>
      <c r="M770" s="51"/>
      <c r="N770" s="51">
        <v>768</v>
      </c>
      <c r="O770" s="36">
        <v>600</v>
      </c>
      <c r="P770" s="36">
        <v>840</v>
      </c>
      <c r="Q770" s="51"/>
      <c r="R770" s="51"/>
      <c r="S770" s="51"/>
    </row>
    <row r="771" spans="12:19" x14ac:dyDescent="0.25">
      <c r="L771" s="51"/>
      <c r="M771" s="51"/>
      <c r="N771" s="51">
        <v>769</v>
      </c>
      <c r="O771" s="36">
        <v>600</v>
      </c>
      <c r="P771" s="36">
        <v>840</v>
      </c>
      <c r="Q771" s="51"/>
      <c r="R771" s="51"/>
      <c r="S771" s="51"/>
    </row>
    <row r="772" spans="12:19" x14ac:dyDescent="0.25">
      <c r="L772" s="51"/>
      <c r="M772" s="51"/>
      <c r="N772" s="51">
        <v>770</v>
      </c>
      <c r="O772" s="36">
        <v>600</v>
      </c>
      <c r="P772" s="36">
        <v>840</v>
      </c>
      <c r="Q772" s="51"/>
      <c r="R772" s="51"/>
      <c r="S772" s="51"/>
    </row>
    <row r="773" spans="12:19" x14ac:dyDescent="0.25">
      <c r="L773" s="51"/>
      <c r="M773" s="51"/>
      <c r="N773" s="51">
        <v>771</v>
      </c>
      <c r="O773" s="36">
        <v>600</v>
      </c>
      <c r="P773" s="36">
        <v>840</v>
      </c>
      <c r="Q773" s="51"/>
      <c r="R773" s="51"/>
      <c r="S773" s="51"/>
    </row>
    <row r="774" spans="12:19" x14ac:dyDescent="0.25">
      <c r="L774" s="51"/>
      <c r="M774" s="51"/>
      <c r="N774" s="51">
        <v>772</v>
      </c>
      <c r="O774" s="36">
        <v>600</v>
      </c>
      <c r="P774" s="36">
        <v>840</v>
      </c>
      <c r="Q774" s="51"/>
      <c r="R774" s="51"/>
      <c r="S774" s="51"/>
    </row>
    <row r="775" spans="12:19" x14ac:dyDescent="0.25">
      <c r="L775" s="51"/>
      <c r="M775" s="51"/>
      <c r="N775" s="51">
        <v>773</v>
      </c>
      <c r="O775" s="36">
        <v>600</v>
      </c>
      <c r="P775" s="36">
        <v>840</v>
      </c>
      <c r="Q775" s="51"/>
      <c r="R775" s="51"/>
      <c r="S775" s="51"/>
    </row>
    <row r="776" spans="12:19" x14ac:dyDescent="0.25">
      <c r="L776" s="51"/>
      <c r="M776" s="51"/>
      <c r="N776" s="51">
        <v>774</v>
      </c>
      <c r="O776" s="36">
        <v>600</v>
      </c>
      <c r="P776" s="36">
        <v>840</v>
      </c>
      <c r="Q776" s="51"/>
      <c r="R776" s="51"/>
      <c r="S776" s="51"/>
    </row>
    <row r="777" spans="12:19" x14ac:dyDescent="0.25">
      <c r="L777" s="51"/>
      <c r="M777" s="51"/>
      <c r="N777" s="51">
        <v>775</v>
      </c>
      <c r="O777" s="36">
        <v>600</v>
      </c>
      <c r="P777" s="36">
        <v>840</v>
      </c>
      <c r="Q777" s="51"/>
      <c r="R777" s="51"/>
      <c r="S777" s="51"/>
    </row>
    <row r="778" spans="12:19" x14ac:dyDescent="0.25">
      <c r="L778" s="51"/>
      <c r="M778" s="51"/>
      <c r="N778" s="51">
        <v>776</v>
      </c>
      <c r="O778" s="36">
        <v>600</v>
      </c>
      <c r="P778" s="36">
        <v>840</v>
      </c>
      <c r="Q778" s="51"/>
      <c r="R778" s="51"/>
      <c r="S778" s="51"/>
    </row>
    <row r="779" spans="12:19" x14ac:dyDescent="0.25">
      <c r="L779" s="51"/>
      <c r="M779" s="51"/>
      <c r="N779" s="51">
        <v>777</v>
      </c>
      <c r="O779" s="36">
        <v>600</v>
      </c>
      <c r="P779" s="36">
        <v>840</v>
      </c>
      <c r="Q779" s="51"/>
      <c r="R779" s="51"/>
      <c r="S779" s="51"/>
    </row>
    <row r="780" spans="12:19" x14ac:dyDescent="0.25">
      <c r="L780" s="51"/>
      <c r="M780" s="51"/>
      <c r="N780" s="51">
        <v>778</v>
      </c>
      <c r="O780" s="36">
        <v>600</v>
      </c>
      <c r="P780" s="36">
        <v>840</v>
      </c>
      <c r="Q780" s="51"/>
      <c r="R780" s="51"/>
      <c r="S780" s="51"/>
    </row>
    <row r="781" spans="12:19" x14ac:dyDescent="0.25">
      <c r="L781" s="51"/>
      <c r="M781" s="51"/>
      <c r="N781" s="51">
        <v>779</v>
      </c>
      <c r="O781" s="36">
        <v>600</v>
      </c>
      <c r="P781" s="36">
        <v>840</v>
      </c>
      <c r="Q781" s="51"/>
      <c r="R781" s="51"/>
      <c r="S781" s="51"/>
    </row>
    <row r="782" spans="12:19" x14ac:dyDescent="0.25">
      <c r="L782" s="51"/>
      <c r="M782" s="51"/>
      <c r="N782" s="51">
        <v>780</v>
      </c>
      <c r="O782" s="36">
        <v>600</v>
      </c>
      <c r="P782" s="36">
        <v>840</v>
      </c>
      <c r="Q782" s="51"/>
      <c r="R782" s="51"/>
      <c r="S782" s="51"/>
    </row>
    <row r="783" spans="12:19" x14ac:dyDescent="0.25">
      <c r="L783" s="51"/>
      <c r="M783" s="51"/>
      <c r="N783" s="51">
        <v>781</v>
      </c>
      <c r="O783" s="36">
        <v>600</v>
      </c>
      <c r="P783" s="36">
        <v>840</v>
      </c>
      <c r="Q783" s="51"/>
      <c r="R783" s="51"/>
      <c r="S783" s="51"/>
    </row>
    <row r="784" spans="12:19" x14ac:dyDescent="0.25">
      <c r="L784" s="51"/>
      <c r="M784" s="51"/>
      <c r="N784" s="51">
        <v>782</v>
      </c>
      <c r="O784" s="36">
        <v>600</v>
      </c>
      <c r="P784" s="36">
        <v>840</v>
      </c>
      <c r="Q784" s="51"/>
      <c r="R784" s="51"/>
      <c r="S784" s="51"/>
    </row>
    <row r="785" spans="12:19" x14ac:dyDescent="0.25">
      <c r="L785" s="51"/>
      <c r="M785" s="51"/>
      <c r="N785" s="51">
        <v>783</v>
      </c>
      <c r="O785" s="36">
        <v>600</v>
      </c>
      <c r="P785" s="36">
        <v>840</v>
      </c>
      <c r="Q785" s="51"/>
      <c r="R785" s="51"/>
      <c r="S785" s="51"/>
    </row>
    <row r="786" spans="12:19" x14ac:dyDescent="0.25">
      <c r="L786" s="51"/>
      <c r="M786" s="51"/>
      <c r="N786" s="51">
        <v>784</v>
      </c>
      <c r="O786" s="36">
        <v>600</v>
      </c>
      <c r="P786" s="36">
        <v>840</v>
      </c>
      <c r="Q786" s="51"/>
      <c r="R786" s="51"/>
      <c r="S786" s="51"/>
    </row>
    <row r="787" spans="12:19" x14ac:dyDescent="0.25">
      <c r="L787" s="51"/>
      <c r="M787" s="51"/>
      <c r="N787" s="51">
        <v>785</v>
      </c>
      <c r="O787" s="36">
        <v>600</v>
      </c>
      <c r="P787" s="36">
        <v>840</v>
      </c>
      <c r="Q787" s="51"/>
      <c r="R787" s="51"/>
      <c r="S787" s="51"/>
    </row>
    <row r="788" spans="12:19" x14ac:dyDescent="0.25">
      <c r="L788" s="51"/>
      <c r="M788" s="51"/>
      <c r="N788" s="51">
        <v>786</v>
      </c>
      <c r="O788" s="36">
        <v>600</v>
      </c>
      <c r="P788" s="36">
        <v>840</v>
      </c>
      <c r="Q788" s="51"/>
      <c r="R788" s="51"/>
      <c r="S788" s="51"/>
    </row>
    <row r="789" spans="12:19" x14ac:dyDescent="0.25">
      <c r="L789" s="51"/>
      <c r="M789" s="51"/>
      <c r="N789" s="51">
        <v>787</v>
      </c>
      <c r="O789" s="36">
        <v>600</v>
      </c>
      <c r="P789" s="36">
        <v>840</v>
      </c>
      <c r="Q789" s="51"/>
      <c r="R789" s="51"/>
      <c r="S789" s="51"/>
    </row>
    <row r="790" spans="12:19" x14ac:dyDescent="0.25">
      <c r="L790" s="51"/>
      <c r="M790" s="51"/>
      <c r="N790" s="51">
        <v>788</v>
      </c>
      <c r="O790" s="36">
        <v>600</v>
      </c>
      <c r="P790" s="36">
        <v>840</v>
      </c>
      <c r="Q790" s="51"/>
      <c r="R790" s="51"/>
      <c r="S790" s="51"/>
    </row>
    <row r="791" spans="12:19" x14ac:dyDescent="0.25">
      <c r="L791" s="51"/>
      <c r="M791" s="51"/>
      <c r="N791" s="51">
        <v>789</v>
      </c>
      <c r="O791" s="36">
        <v>600</v>
      </c>
      <c r="P791" s="36">
        <v>840</v>
      </c>
      <c r="Q791" s="51"/>
      <c r="R791" s="51"/>
      <c r="S791" s="51"/>
    </row>
    <row r="792" spans="12:19" x14ac:dyDescent="0.25">
      <c r="L792" s="51"/>
      <c r="M792" s="51"/>
      <c r="N792" s="51">
        <v>790</v>
      </c>
      <c r="O792" s="36">
        <v>600</v>
      </c>
      <c r="P792" s="36">
        <v>840</v>
      </c>
      <c r="Q792" s="51"/>
      <c r="R792" s="51"/>
      <c r="S792" s="51"/>
    </row>
    <row r="793" spans="12:19" x14ac:dyDescent="0.25">
      <c r="L793" s="51"/>
      <c r="M793" s="51"/>
      <c r="N793" s="51">
        <v>791</v>
      </c>
      <c r="O793" s="36">
        <v>600</v>
      </c>
      <c r="P793" s="36">
        <v>840</v>
      </c>
      <c r="Q793" s="51"/>
      <c r="R793" s="51"/>
      <c r="S793" s="51"/>
    </row>
    <row r="794" spans="12:19" x14ac:dyDescent="0.25">
      <c r="L794" s="51"/>
      <c r="M794" s="51"/>
      <c r="N794" s="51">
        <v>792</v>
      </c>
      <c r="O794" s="36">
        <v>600</v>
      </c>
      <c r="P794" s="36">
        <v>840</v>
      </c>
      <c r="Q794" s="51"/>
      <c r="R794" s="51"/>
      <c r="S794" s="51"/>
    </row>
    <row r="795" spans="12:19" x14ac:dyDescent="0.25">
      <c r="L795" s="51"/>
      <c r="M795" s="51"/>
      <c r="N795" s="51">
        <v>793</v>
      </c>
      <c r="O795" s="36">
        <v>600</v>
      </c>
      <c r="P795" s="36">
        <v>840</v>
      </c>
      <c r="Q795" s="51"/>
      <c r="R795" s="51"/>
      <c r="S795" s="51"/>
    </row>
    <row r="796" spans="12:19" x14ac:dyDescent="0.25">
      <c r="L796" s="51"/>
      <c r="M796" s="51"/>
      <c r="N796" s="51">
        <v>794</v>
      </c>
      <c r="O796" s="36">
        <v>600</v>
      </c>
      <c r="P796" s="36">
        <v>840</v>
      </c>
      <c r="Q796" s="51"/>
      <c r="R796" s="51"/>
      <c r="S796" s="51"/>
    </row>
    <row r="797" spans="12:19" x14ac:dyDescent="0.25">
      <c r="L797" s="51"/>
      <c r="M797" s="51"/>
      <c r="N797" s="51">
        <v>795</v>
      </c>
      <c r="O797" s="36">
        <v>600</v>
      </c>
      <c r="P797" s="36">
        <v>840</v>
      </c>
      <c r="Q797" s="51"/>
      <c r="R797" s="51"/>
      <c r="S797" s="51"/>
    </row>
    <row r="798" spans="12:19" x14ac:dyDescent="0.25">
      <c r="L798" s="51"/>
      <c r="M798" s="51"/>
      <c r="N798" s="51">
        <v>796</v>
      </c>
      <c r="O798" s="36">
        <v>600</v>
      </c>
      <c r="P798" s="36">
        <v>840</v>
      </c>
      <c r="Q798" s="51"/>
      <c r="R798" s="51"/>
      <c r="S798" s="51"/>
    </row>
    <row r="799" spans="12:19" x14ac:dyDescent="0.25">
      <c r="L799" s="51"/>
      <c r="M799" s="51"/>
      <c r="N799" s="51">
        <v>797</v>
      </c>
      <c r="O799" s="36">
        <v>600</v>
      </c>
      <c r="P799" s="36">
        <v>840</v>
      </c>
      <c r="Q799" s="51"/>
      <c r="R799" s="51"/>
      <c r="S799" s="51"/>
    </row>
    <row r="800" spans="12:19" x14ac:dyDescent="0.25">
      <c r="L800" s="51"/>
      <c r="M800" s="51"/>
      <c r="N800" s="51">
        <v>798</v>
      </c>
      <c r="O800" s="36">
        <v>600</v>
      </c>
      <c r="P800" s="36">
        <v>840</v>
      </c>
      <c r="Q800" s="51"/>
      <c r="R800" s="51"/>
      <c r="S800" s="51"/>
    </row>
    <row r="801" spans="12:19" x14ac:dyDescent="0.25">
      <c r="L801" s="51"/>
      <c r="M801" s="51"/>
      <c r="N801" s="51">
        <v>799</v>
      </c>
      <c r="O801" s="36">
        <v>600</v>
      </c>
      <c r="P801" s="36">
        <v>840</v>
      </c>
      <c r="Q801" s="51"/>
      <c r="R801" s="51"/>
      <c r="S801" s="51"/>
    </row>
    <row r="802" spans="12:19" x14ac:dyDescent="0.25">
      <c r="L802" s="51"/>
      <c r="M802" s="51"/>
      <c r="N802" s="51">
        <v>800</v>
      </c>
      <c r="O802" s="36">
        <v>600</v>
      </c>
      <c r="P802" s="36">
        <v>840</v>
      </c>
      <c r="Q802" s="51"/>
      <c r="R802" s="51"/>
      <c r="S802" s="51"/>
    </row>
    <row r="803" spans="12:19" x14ac:dyDescent="0.25">
      <c r="L803" s="51"/>
      <c r="M803" s="51"/>
      <c r="N803" s="51">
        <v>801</v>
      </c>
      <c r="O803" s="36">
        <v>600</v>
      </c>
      <c r="P803" s="36">
        <v>840</v>
      </c>
      <c r="Q803" s="51"/>
      <c r="R803" s="51"/>
      <c r="S803" s="51"/>
    </row>
    <row r="804" spans="12:19" x14ac:dyDescent="0.25">
      <c r="L804" s="51"/>
      <c r="M804" s="51"/>
      <c r="N804" s="51">
        <v>802</v>
      </c>
      <c r="O804" s="36">
        <v>600</v>
      </c>
      <c r="P804" s="36">
        <v>840</v>
      </c>
      <c r="Q804" s="51"/>
      <c r="R804" s="51"/>
      <c r="S804" s="51"/>
    </row>
    <row r="805" spans="12:19" x14ac:dyDescent="0.25">
      <c r="L805" s="51"/>
      <c r="M805" s="51"/>
      <c r="N805" s="51">
        <v>803</v>
      </c>
      <c r="O805" s="36">
        <v>600</v>
      </c>
      <c r="P805" s="36">
        <v>840</v>
      </c>
      <c r="Q805" s="51"/>
      <c r="R805" s="51"/>
      <c r="S805" s="51"/>
    </row>
    <row r="806" spans="12:19" x14ac:dyDescent="0.25">
      <c r="L806" s="51"/>
      <c r="M806" s="51"/>
      <c r="N806" s="51">
        <v>804</v>
      </c>
      <c r="O806" s="36">
        <v>600</v>
      </c>
      <c r="P806" s="36">
        <v>840</v>
      </c>
      <c r="Q806" s="51"/>
      <c r="R806" s="51"/>
      <c r="S806" s="51"/>
    </row>
    <row r="807" spans="12:19" x14ac:dyDescent="0.25">
      <c r="L807" s="51"/>
      <c r="M807" s="51"/>
      <c r="N807" s="51">
        <v>805</v>
      </c>
      <c r="O807" s="36">
        <v>600</v>
      </c>
      <c r="P807" s="36">
        <v>840</v>
      </c>
      <c r="Q807" s="51"/>
      <c r="R807" s="51"/>
      <c r="S807" s="51"/>
    </row>
    <row r="808" spans="12:19" x14ac:dyDescent="0.25">
      <c r="L808" s="51"/>
      <c r="M808" s="51"/>
      <c r="N808" s="51">
        <v>806</v>
      </c>
      <c r="O808" s="36">
        <v>600</v>
      </c>
      <c r="P808" s="36">
        <v>840</v>
      </c>
      <c r="Q808" s="51"/>
      <c r="R808" s="51"/>
      <c r="S808" s="51"/>
    </row>
    <row r="809" spans="12:19" x14ac:dyDescent="0.25">
      <c r="L809" s="51"/>
      <c r="M809" s="51"/>
      <c r="N809" s="51">
        <v>807</v>
      </c>
      <c r="O809" s="36">
        <v>600</v>
      </c>
      <c r="P809" s="36">
        <v>840</v>
      </c>
      <c r="Q809" s="51"/>
      <c r="R809" s="51"/>
      <c r="S809" s="51"/>
    </row>
    <row r="810" spans="12:19" x14ac:dyDescent="0.25">
      <c r="L810" s="51"/>
      <c r="M810" s="51"/>
      <c r="N810" s="51">
        <v>808</v>
      </c>
      <c r="O810" s="36">
        <v>600</v>
      </c>
      <c r="P810" s="36">
        <v>840</v>
      </c>
      <c r="Q810" s="51"/>
      <c r="R810" s="51"/>
      <c r="S810" s="51"/>
    </row>
    <row r="811" spans="12:19" x14ac:dyDescent="0.25">
      <c r="L811" s="51"/>
      <c r="M811" s="51"/>
      <c r="N811" s="51">
        <v>809</v>
      </c>
      <c r="O811" s="36">
        <v>600</v>
      </c>
      <c r="P811" s="36">
        <v>840</v>
      </c>
      <c r="Q811" s="51"/>
      <c r="R811" s="51"/>
      <c r="S811" s="51"/>
    </row>
    <row r="812" spans="12:19" x14ac:dyDescent="0.25">
      <c r="L812" s="51"/>
      <c r="M812" s="51"/>
      <c r="N812" s="51">
        <v>810</v>
      </c>
      <c r="O812" s="36">
        <v>600</v>
      </c>
      <c r="P812" s="36">
        <v>840</v>
      </c>
      <c r="Q812" s="51"/>
      <c r="R812" s="51"/>
      <c r="S812" s="51"/>
    </row>
    <row r="813" spans="12:19" x14ac:dyDescent="0.25">
      <c r="L813" s="51"/>
      <c r="M813" s="51"/>
      <c r="N813" s="51">
        <v>811</v>
      </c>
      <c r="O813" s="36">
        <v>600</v>
      </c>
      <c r="P813" s="36">
        <v>840</v>
      </c>
      <c r="Q813" s="51"/>
      <c r="R813" s="51"/>
      <c r="S813" s="51"/>
    </row>
    <row r="814" spans="12:19" x14ac:dyDescent="0.25">
      <c r="L814" s="51"/>
      <c r="M814" s="51"/>
      <c r="N814" s="51">
        <v>812</v>
      </c>
      <c r="O814" s="36">
        <v>600</v>
      </c>
      <c r="P814" s="36">
        <v>840</v>
      </c>
      <c r="Q814" s="51"/>
      <c r="R814" s="51"/>
      <c r="S814" s="51"/>
    </row>
    <row r="815" spans="12:19" x14ac:dyDescent="0.25">
      <c r="L815" s="51"/>
      <c r="M815" s="51"/>
      <c r="N815" s="51">
        <v>813</v>
      </c>
      <c r="O815" s="36">
        <v>600</v>
      </c>
      <c r="P815" s="36">
        <v>840</v>
      </c>
      <c r="Q815" s="51"/>
      <c r="R815" s="51"/>
      <c r="S815" s="51"/>
    </row>
    <row r="816" spans="12:19" x14ac:dyDescent="0.25">
      <c r="L816" s="51"/>
      <c r="M816" s="51"/>
      <c r="N816" s="51">
        <v>814</v>
      </c>
      <c r="O816" s="36">
        <v>600</v>
      </c>
      <c r="P816" s="36">
        <v>840</v>
      </c>
      <c r="Q816" s="51"/>
      <c r="R816" s="51"/>
      <c r="S816" s="51"/>
    </row>
    <row r="817" spans="12:19" x14ac:dyDescent="0.25">
      <c r="L817" s="51"/>
      <c r="M817" s="51"/>
      <c r="N817" s="51">
        <v>815</v>
      </c>
      <c r="O817" s="36">
        <v>600</v>
      </c>
      <c r="P817" s="36">
        <v>840</v>
      </c>
      <c r="Q817" s="51"/>
      <c r="R817" s="51"/>
      <c r="S817" s="51"/>
    </row>
    <row r="818" spans="12:19" x14ac:dyDescent="0.25">
      <c r="L818" s="51"/>
      <c r="M818" s="51"/>
      <c r="N818" s="51">
        <v>816</v>
      </c>
      <c r="O818" s="36">
        <v>600</v>
      </c>
      <c r="P818" s="36">
        <v>840</v>
      </c>
      <c r="Q818" s="51"/>
      <c r="R818" s="51"/>
      <c r="S818" s="51"/>
    </row>
    <row r="819" spans="12:19" x14ac:dyDescent="0.25">
      <c r="L819" s="51"/>
      <c r="M819" s="51"/>
      <c r="N819" s="51">
        <v>817</v>
      </c>
      <c r="O819" s="36">
        <v>600</v>
      </c>
      <c r="P819" s="36">
        <v>840</v>
      </c>
      <c r="Q819" s="51"/>
      <c r="R819" s="51"/>
      <c r="S819" s="51"/>
    </row>
    <row r="820" spans="12:19" x14ac:dyDescent="0.25">
      <c r="L820" s="51"/>
      <c r="M820" s="51"/>
      <c r="N820" s="51">
        <v>818</v>
      </c>
      <c r="O820" s="36">
        <v>600</v>
      </c>
      <c r="P820" s="36">
        <v>840</v>
      </c>
      <c r="Q820" s="51"/>
      <c r="R820" s="51"/>
      <c r="S820" s="51"/>
    </row>
    <row r="821" spans="12:19" x14ac:dyDescent="0.25">
      <c r="L821" s="51"/>
      <c r="M821" s="51"/>
      <c r="N821" s="51">
        <v>819</v>
      </c>
      <c r="O821" s="36">
        <v>600</v>
      </c>
      <c r="P821" s="36">
        <v>840</v>
      </c>
      <c r="Q821" s="51"/>
      <c r="R821" s="51"/>
      <c r="S821" s="51"/>
    </row>
    <row r="822" spans="12:19" x14ac:dyDescent="0.25">
      <c r="L822" s="51"/>
      <c r="M822" s="51"/>
      <c r="N822" s="51">
        <v>820</v>
      </c>
      <c r="O822" s="36">
        <v>600</v>
      </c>
      <c r="P822" s="36">
        <v>840</v>
      </c>
      <c r="Q822" s="51"/>
      <c r="R822" s="51"/>
      <c r="S822" s="51"/>
    </row>
    <row r="823" spans="12:19" x14ac:dyDescent="0.25">
      <c r="L823" s="51"/>
      <c r="M823" s="51"/>
      <c r="N823" s="51">
        <v>821</v>
      </c>
      <c r="O823" s="36">
        <v>600</v>
      </c>
      <c r="P823" s="36">
        <v>840</v>
      </c>
      <c r="Q823" s="51"/>
      <c r="R823" s="51"/>
      <c r="S823" s="51"/>
    </row>
    <row r="824" spans="12:19" x14ac:dyDescent="0.25">
      <c r="L824" s="51"/>
      <c r="M824" s="51"/>
      <c r="N824" s="51">
        <v>822</v>
      </c>
      <c r="O824" s="36">
        <v>600</v>
      </c>
      <c r="P824" s="36">
        <v>840</v>
      </c>
      <c r="Q824" s="51"/>
      <c r="R824" s="51"/>
      <c r="S824" s="51"/>
    </row>
    <row r="825" spans="12:19" x14ac:dyDescent="0.25">
      <c r="L825" s="51"/>
      <c r="M825" s="51"/>
      <c r="N825" s="51">
        <v>823</v>
      </c>
      <c r="O825" s="36">
        <v>600</v>
      </c>
      <c r="P825" s="36">
        <v>840</v>
      </c>
      <c r="Q825" s="51"/>
      <c r="R825" s="51"/>
      <c r="S825" s="51"/>
    </row>
    <row r="826" spans="12:19" x14ac:dyDescent="0.25">
      <c r="L826" s="51"/>
      <c r="M826" s="51"/>
      <c r="N826" s="51">
        <v>824</v>
      </c>
      <c r="O826" s="36">
        <v>600</v>
      </c>
      <c r="P826" s="36">
        <v>840</v>
      </c>
      <c r="Q826" s="51"/>
      <c r="R826" s="51"/>
      <c r="S826" s="51"/>
    </row>
    <row r="827" spans="12:19" x14ac:dyDescent="0.25">
      <c r="L827" s="51"/>
      <c r="M827" s="51"/>
      <c r="N827" s="51">
        <v>825</v>
      </c>
      <c r="O827" s="36">
        <v>600</v>
      </c>
      <c r="P827" s="36">
        <v>840</v>
      </c>
      <c r="Q827" s="51"/>
      <c r="R827" s="51"/>
      <c r="S827" s="51"/>
    </row>
    <row r="828" spans="12:19" x14ac:dyDescent="0.25">
      <c r="L828" s="51"/>
      <c r="M828" s="51"/>
      <c r="N828" s="51">
        <v>826</v>
      </c>
      <c r="O828" s="36">
        <v>600</v>
      </c>
      <c r="P828" s="36">
        <v>840</v>
      </c>
      <c r="Q828" s="51"/>
      <c r="R828" s="51"/>
      <c r="S828" s="51"/>
    </row>
    <row r="829" spans="12:19" x14ac:dyDescent="0.25">
      <c r="L829" s="51"/>
      <c r="M829" s="51"/>
      <c r="N829" s="51">
        <v>827</v>
      </c>
      <c r="O829" s="36">
        <v>600</v>
      </c>
      <c r="P829" s="36">
        <v>840</v>
      </c>
      <c r="Q829" s="51"/>
      <c r="R829" s="51"/>
      <c r="S829" s="51"/>
    </row>
    <row r="830" spans="12:19" x14ac:dyDescent="0.25">
      <c r="L830" s="51"/>
      <c r="M830" s="51"/>
      <c r="N830" s="51">
        <v>828</v>
      </c>
      <c r="O830" s="36">
        <v>600</v>
      </c>
      <c r="P830" s="36">
        <v>840</v>
      </c>
      <c r="Q830" s="51"/>
      <c r="R830" s="51"/>
      <c r="S830" s="51"/>
    </row>
    <row r="831" spans="12:19" x14ac:dyDescent="0.25">
      <c r="L831" s="51"/>
      <c r="M831" s="51"/>
      <c r="N831" s="51">
        <v>829</v>
      </c>
      <c r="O831" s="36">
        <v>600</v>
      </c>
      <c r="P831" s="36">
        <v>840</v>
      </c>
      <c r="Q831" s="51"/>
      <c r="R831" s="51"/>
      <c r="S831" s="51"/>
    </row>
    <row r="832" spans="12:19" x14ac:dyDescent="0.25">
      <c r="L832" s="51"/>
      <c r="M832" s="51"/>
      <c r="N832" s="51">
        <v>830</v>
      </c>
      <c r="O832" s="36">
        <v>600</v>
      </c>
      <c r="P832" s="36">
        <v>840</v>
      </c>
      <c r="Q832" s="51"/>
      <c r="R832" s="51"/>
      <c r="S832" s="51"/>
    </row>
    <row r="833" spans="12:19" x14ac:dyDescent="0.25">
      <c r="L833" s="51"/>
      <c r="M833" s="51"/>
      <c r="N833" s="51">
        <v>831</v>
      </c>
      <c r="O833" s="36">
        <v>600</v>
      </c>
      <c r="P833" s="36">
        <v>840</v>
      </c>
      <c r="Q833" s="51"/>
      <c r="R833" s="51"/>
      <c r="S833" s="51"/>
    </row>
    <row r="834" spans="12:19" x14ac:dyDescent="0.25">
      <c r="L834" s="51"/>
      <c r="M834" s="51"/>
      <c r="N834" s="51">
        <v>832</v>
      </c>
      <c r="O834" s="36">
        <v>600</v>
      </c>
      <c r="P834" s="36">
        <v>840</v>
      </c>
      <c r="Q834" s="51"/>
      <c r="R834" s="51"/>
      <c r="S834" s="51"/>
    </row>
    <row r="835" spans="12:19" x14ac:dyDescent="0.25">
      <c r="L835" s="51"/>
      <c r="M835" s="51"/>
      <c r="N835" s="51">
        <v>833</v>
      </c>
      <c r="O835" s="36">
        <v>600</v>
      </c>
      <c r="P835" s="36">
        <v>840</v>
      </c>
      <c r="Q835" s="51"/>
      <c r="R835" s="51"/>
      <c r="S835" s="51"/>
    </row>
    <row r="836" spans="12:19" x14ac:dyDescent="0.25">
      <c r="L836" s="51"/>
      <c r="M836" s="51"/>
      <c r="N836" s="51">
        <v>834</v>
      </c>
      <c r="O836" s="36">
        <v>600</v>
      </c>
      <c r="P836" s="36">
        <v>840</v>
      </c>
      <c r="Q836" s="51"/>
      <c r="R836" s="51"/>
      <c r="S836" s="51"/>
    </row>
    <row r="837" spans="12:19" x14ac:dyDescent="0.25">
      <c r="L837" s="51"/>
      <c r="M837" s="51"/>
      <c r="N837" s="51">
        <v>835</v>
      </c>
      <c r="O837" s="36">
        <v>600</v>
      </c>
      <c r="P837" s="36">
        <v>840</v>
      </c>
      <c r="Q837" s="51"/>
      <c r="R837" s="51"/>
      <c r="S837" s="51"/>
    </row>
    <row r="838" spans="12:19" x14ac:dyDescent="0.25">
      <c r="L838" s="51"/>
      <c r="M838" s="51"/>
      <c r="N838" s="51">
        <v>836</v>
      </c>
      <c r="O838" s="36">
        <v>600</v>
      </c>
      <c r="P838" s="36">
        <v>840</v>
      </c>
      <c r="Q838" s="51"/>
      <c r="R838" s="51"/>
      <c r="S838" s="51"/>
    </row>
    <row r="839" spans="12:19" x14ac:dyDescent="0.25">
      <c r="L839" s="51"/>
      <c r="M839" s="51"/>
      <c r="N839" s="51">
        <v>837</v>
      </c>
      <c r="O839" s="36">
        <v>600</v>
      </c>
      <c r="P839" s="36">
        <v>840</v>
      </c>
      <c r="Q839" s="51"/>
      <c r="R839" s="51"/>
      <c r="S839" s="51"/>
    </row>
    <row r="840" spans="12:19" x14ac:dyDescent="0.25">
      <c r="L840" s="51"/>
      <c r="M840" s="51"/>
      <c r="N840" s="51">
        <v>838</v>
      </c>
      <c r="O840" s="36">
        <v>600</v>
      </c>
      <c r="P840" s="36">
        <v>840</v>
      </c>
      <c r="Q840" s="51"/>
      <c r="R840" s="51"/>
      <c r="S840" s="51"/>
    </row>
    <row r="841" spans="12:19" x14ac:dyDescent="0.25">
      <c r="L841" s="51"/>
      <c r="M841" s="51"/>
      <c r="N841" s="51">
        <v>839</v>
      </c>
      <c r="O841" s="36">
        <v>600</v>
      </c>
      <c r="P841" s="36">
        <v>840</v>
      </c>
      <c r="Q841" s="51"/>
      <c r="R841" s="51"/>
      <c r="S841" s="51"/>
    </row>
    <row r="842" spans="12:19" x14ac:dyDescent="0.25">
      <c r="L842" s="51"/>
      <c r="M842" s="51"/>
      <c r="N842" s="51">
        <v>840</v>
      </c>
      <c r="O842" s="36">
        <v>600</v>
      </c>
      <c r="P842" s="36">
        <v>840</v>
      </c>
      <c r="Q842" s="51"/>
      <c r="R842" s="51"/>
      <c r="S842" s="51"/>
    </row>
    <row r="843" spans="12:19" x14ac:dyDescent="0.25">
      <c r="L843" s="51"/>
      <c r="M843" s="51"/>
      <c r="N843" s="51">
        <v>841</v>
      </c>
      <c r="O843" s="36">
        <v>600</v>
      </c>
      <c r="P843" s="36">
        <v>840</v>
      </c>
      <c r="Q843" s="51"/>
      <c r="R843" s="51"/>
      <c r="S843" s="51"/>
    </row>
    <row r="844" spans="12:19" x14ac:dyDescent="0.25">
      <c r="L844" s="51"/>
      <c r="M844" s="51"/>
      <c r="N844" s="51">
        <v>842</v>
      </c>
      <c r="O844" s="36">
        <v>600</v>
      </c>
      <c r="P844" s="36">
        <v>840</v>
      </c>
      <c r="Q844" s="51"/>
      <c r="R844" s="51"/>
      <c r="S844" s="51"/>
    </row>
    <row r="845" spans="12:19" x14ac:dyDescent="0.25">
      <c r="L845" s="51"/>
      <c r="M845" s="51"/>
      <c r="N845" s="51">
        <v>843</v>
      </c>
      <c r="O845" s="36">
        <v>600</v>
      </c>
      <c r="P845" s="36">
        <v>840</v>
      </c>
      <c r="Q845" s="51"/>
      <c r="R845" s="51"/>
      <c r="S845" s="51"/>
    </row>
    <row r="846" spans="12:19" x14ac:dyDescent="0.25">
      <c r="L846" s="51"/>
      <c r="M846" s="51"/>
      <c r="N846" s="51">
        <v>844</v>
      </c>
      <c r="O846" s="36">
        <v>600</v>
      </c>
      <c r="P846" s="36">
        <v>840</v>
      </c>
      <c r="Q846" s="51"/>
      <c r="R846" s="51"/>
      <c r="S846" s="51"/>
    </row>
    <row r="847" spans="12:19" x14ac:dyDescent="0.25">
      <c r="L847" s="51"/>
      <c r="M847" s="51"/>
      <c r="N847" s="51">
        <v>845</v>
      </c>
      <c r="O847" s="36">
        <v>600</v>
      </c>
      <c r="P847" s="36">
        <v>840</v>
      </c>
      <c r="Q847" s="51"/>
      <c r="R847" s="51"/>
      <c r="S847" s="51"/>
    </row>
    <row r="848" spans="12:19" x14ac:dyDescent="0.25">
      <c r="L848" s="51"/>
      <c r="M848" s="51"/>
      <c r="N848" s="51">
        <v>846</v>
      </c>
      <c r="O848" s="36">
        <v>600</v>
      </c>
      <c r="P848" s="36">
        <v>840</v>
      </c>
      <c r="Q848" s="51"/>
      <c r="R848" s="51"/>
      <c r="S848" s="51"/>
    </row>
    <row r="849" spans="12:19" x14ac:dyDescent="0.25">
      <c r="L849" s="51"/>
      <c r="M849" s="51"/>
      <c r="N849" s="51">
        <v>847</v>
      </c>
      <c r="O849" s="36">
        <v>600</v>
      </c>
      <c r="P849" s="36">
        <v>840</v>
      </c>
      <c r="Q849" s="51"/>
      <c r="R849" s="51"/>
      <c r="S849" s="51"/>
    </row>
    <row r="850" spans="12:19" x14ac:dyDescent="0.25">
      <c r="L850" s="51"/>
      <c r="M850" s="51"/>
      <c r="N850" s="51">
        <v>848</v>
      </c>
      <c r="O850" s="36">
        <v>600</v>
      </c>
      <c r="P850" s="36">
        <v>840</v>
      </c>
      <c r="Q850" s="51"/>
      <c r="R850" s="51"/>
      <c r="S850" s="51"/>
    </row>
    <row r="851" spans="12:19" x14ac:dyDescent="0.25">
      <c r="L851" s="51"/>
      <c r="M851" s="51"/>
      <c r="N851" s="51">
        <v>849</v>
      </c>
      <c r="O851" s="36">
        <v>600</v>
      </c>
      <c r="P851" s="36">
        <v>840</v>
      </c>
      <c r="Q851" s="51"/>
      <c r="R851" s="51"/>
      <c r="S851" s="51"/>
    </row>
    <row r="852" spans="12:19" x14ac:dyDescent="0.25">
      <c r="L852" s="51"/>
      <c r="M852" s="51"/>
      <c r="N852" s="51">
        <v>850</v>
      </c>
      <c r="O852" s="36">
        <v>600</v>
      </c>
      <c r="P852" s="36">
        <v>840</v>
      </c>
      <c r="Q852" s="51"/>
      <c r="R852" s="51"/>
      <c r="S852" s="51"/>
    </row>
    <row r="853" spans="12:19" x14ac:dyDescent="0.25">
      <c r="L853" s="51"/>
      <c r="M853" s="51"/>
      <c r="N853" s="51">
        <v>851</v>
      </c>
      <c r="O853" s="36">
        <v>600</v>
      </c>
      <c r="P853" s="36">
        <v>840</v>
      </c>
      <c r="Q853" s="51"/>
      <c r="R853" s="51"/>
      <c r="S853" s="51"/>
    </row>
    <row r="854" spans="12:19" x14ac:dyDescent="0.25">
      <c r="L854" s="51"/>
      <c r="M854" s="51"/>
      <c r="N854" s="51">
        <v>852</v>
      </c>
      <c r="O854" s="36">
        <v>600</v>
      </c>
      <c r="P854" s="36">
        <v>840</v>
      </c>
      <c r="Q854" s="51"/>
      <c r="R854" s="51"/>
      <c r="S854" s="51"/>
    </row>
    <row r="855" spans="12:19" x14ac:dyDescent="0.25">
      <c r="L855" s="51"/>
      <c r="M855" s="51"/>
      <c r="N855" s="51">
        <v>853</v>
      </c>
      <c r="O855" s="36">
        <v>600</v>
      </c>
      <c r="P855" s="36">
        <v>840</v>
      </c>
      <c r="Q855" s="51"/>
      <c r="R855" s="51"/>
      <c r="S855" s="51"/>
    </row>
    <row r="856" spans="12:19" x14ac:dyDescent="0.25">
      <c r="L856" s="51"/>
      <c r="M856" s="51"/>
      <c r="N856" s="51">
        <v>854</v>
      </c>
      <c r="O856" s="36">
        <v>700</v>
      </c>
      <c r="P856" s="36">
        <v>985</v>
      </c>
      <c r="Q856" s="51"/>
      <c r="R856" s="51"/>
      <c r="S856" s="51"/>
    </row>
    <row r="857" spans="12:19" x14ac:dyDescent="0.25">
      <c r="L857" s="51"/>
      <c r="M857" s="51"/>
      <c r="N857" s="51">
        <v>855</v>
      </c>
      <c r="O857" s="36">
        <v>700</v>
      </c>
      <c r="P857" s="36">
        <v>985</v>
      </c>
      <c r="Q857" s="51"/>
      <c r="R857" s="51"/>
      <c r="S857" s="51"/>
    </row>
    <row r="858" spans="12:19" x14ac:dyDescent="0.25">
      <c r="L858" s="51"/>
      <c r="M858" s="51"/>
      <c r="N858" s="51">
        <v>856</v>
      </c>
      <c r="O858" s="36">
        <v>700</v>
      </c>
      <c r="P858" s="36">
        <v>985</v>
      </c>
      <c r="Q858" s="51"/>
      <c r="R858" s="51"/>
      <c r="S858" s="51"/>
    </row>
    <row r="859" spans="12:19" x14ac:dyDescent="0.25">
      <c r="L859" s="51"/>
      <c r="M859" s="51"/>
      <c r="N859" s="51">
        <v>857</v>
      </c>
      <c r="O859" s="36">
        <v>700</v>
      </c>
      <c r="P859" s="36">
        <v>985</v>
      </c>
      <c r="Q859" s="51"/>
      <c r="R859" s="51"/>
      <c r="S859" s="51"/>
    </row>
    <row r="860" spans="12:19" x14ac:dyDescent="0.25">
      <c r="L860" s="51"/>
      <c r="M860" s="51"/>
      <c r="N860" s="51">
        <v>858</v>
      </c>
      <c r="O860" s="36">
        <v>700</v>
      </c>
      <c r="P860" s="36">
        <v>985</v>
      </c>
      <c r="Q860" s="51"/>
      <c r="R860" s="51"/>
      <c r="S860" s="51"/>
    </row>
    <row r="861" spans="12:19" x14ac:dyDescent="0.25">
      <c r="L861" s="51"/>
      <c r="M861" s="51"/>
      <c r="N861" s="51">
        <v>859</v>
      </c>
      <c r="O861" s="36">
        <v>700</v>
      </c>
      <c r="P861" s="36">
        <v>985</v>
      </c>
      <c r="Q861" s="51"/>
      <c r="R861" s="51"/>
      <c r="S861" s="51"/>
    </row>
    <row r="862" spans="12:19" x14ac:dyDescent="0.25">
      <c r="L862" s="51"/>
      <c r="M862" s="51"/>
      <c r="N862" s="51">
        <v>860</v>
      </c>
      <c r="O862" s="36">
        <v>700</v>
      </c>
      <c r="P862" s="36">
        <v>985</v>
      </c>
      <c r="Q862" s="51"/>
      <c r="R862" s="51"/>
      <c r="S862" s="51"/>
    </row>
    <row r="863" spans="12:19" x14ac:dyDescent="0.25">
      <c r="L863" s="51"/>
      <c r="M863" s="51"/>
      <c r="N863" s="51">
        <v>861</v>
      </c>
      <c r="O863" s="36">
        <v>700</v>
      </c>
      <c r="P863" s="36">
        <v>985</v>
      </c>
      <c r="Q863" s="51"/>
      <c r="R863" s="51"/>
      <c r="S863" s="51"/>
    </row>
    <row r="864" spans="12:19" x14ac:dyDescent="0.25">
      <c r="L864" s="51"/>
      <c r="M864" s="51"/>
      <c r="N864" s="51">
        <v>862</v>
      </c>
      <c r="O864" s="36">
        <v>700</v>
      </c>
      <c r="P864" s="36">
        <v>985</v>
      </c>
      <c r="Q864" s="51"/>
      <c r="R864" s="51"/>
      <c r="S864" s="51"/>
    </row>
    <row r="865" spans="12:19" x14ac:dyDescent="0.25">
      <c r="L865" s="51"/>
      <c r="M865" s="51"/>
      <c r="N865" s="51">
        <v>863</v>
      </c>
      <c r="O865" s="36">
        <v>700</v>
      </c>
      <c r="P865" s="36">
        <v>985</v>
      </c>
      <c r="Q865" s="51"/>
      <c r="R865" s="51"/>
      <c r="S865" s="51"/>
    </row>
    <row r="866" spans="12:19" x14ac:dyDescent="0.25">
      <c r="L866" s="51"/>
      <c r="M866" s="51"/>
      <c r="N866" s="51">
        <v>864</v>
      </c>
      <c r="O866" s="36">
        <v>700</v>
      </c>
      <c r="P866" s="36">
        <v>985</v>
      </c>
      <c r="Q866" s="51"/>
      <c r="R866" s="51"/>
      <c r="S866" s="51"/>
    </row>
    <row r="867" spans="12:19" x14ac:dyDescent="0.25">
      <c r="L867" s="51"/>
      <c r="M867" s="51"/>
      <c r="N867" s="51">
        <v>865</v>
      </c>
      <c r="O867" s="36">
        <v>700</v>
      </c>
      <c r="P867" s="36">
        <v>985</v>
      </c>
      <c r="Q867" s="51"/>
      <c r="R867" s="51"/>
      <c r="S867" s="51"/>
    </row>
    <row r="868" spans="12:19" x14ac:dyDescent="0.25">
      <c r="L868" s="51"/>
      <c r="M868" s="51"/>
      <c r="N868" s="51">
        <v>866</v>
      </c>
      <c r="O868" s="36">
        <v>700</v>
      </c>
      <c r="P868" s="36">
        <v>985</v>
      </c>
      <c r="Q868" s="51"/>
      <c r="R868" s="51"/>
      <c r="S868" s="51"/>
    </row>
    <row r="869" spans="12:19" x14ac:dyDescent="0.25">
      <c r="L869" s="51"/>
      <c r="M869" s="51"/>
      <c r="N869" s="51">
        <v>867</v>
      </c>
      <c r="O869" s="36">
        <v>700</v>
      </c>
      <c r="P869" s="36">
        <v>985</v>
      </c>
      <c r="Q869" s="51"/>
      <c r="R869" s="51"/>
      <c r="S869" s="51"/>
    </row>
    <row r="870" spans="12:19" x14ac:dyDescent="0.25">
      <c r="L870" s="51"/>
      <c r="M870" s="51"/>
      <c r="N870" s="51">
        <v>868</v>
      </c>
      <c r="O870" s="36">
        <v>700</v>
      </c>
      <c r="P870" s="36">
        <v>985</v>
      </c>
      <c r="Q870" s="51"/>
      <c r="R870" s="51"/>
      <c r="S870" s="51"/>
    </row>
    <row r="871" spans="12:19" x14ac:dyDescent="0.25">
      <c r="L871" s="51"/>
      <c r="M871" s="51"/>
      <c r="N871" s="51">
        <v>869</v>
      </c>
      <c r="O871" s="36">
        <v>700</v>
      </c>
      <c r="P871" s="36">
        <v>985</v>
      </c>
      <c r="Q871" s="51"/>
      <c r="R871" s="51"/>
      <c r="S871" s="51"/>
    </row>
    <row r="872" spans="12:19" x14ac:dyDescent="0.25">
      <c r="L872" s="51"/>
      <c r="M872" s="51"/>
      <c r="N872" s="51">
        <v>870</v>
      </c>
      <c r="O872" s="36">
        <v>700</v>
      </c>
      <c r="P872" s="36">
        <v>985</v>
      </c>
      <c r="Q872" s="51"/>
      <c r="R872" s="51"/>
      <c r="S872" s="51"/>
    </row>
    <row r="873" spans="12:19" x14ac:dyDescent="0.25">
      <c r="L873" s="51"/>
      <c r="M873" s="51"/>
      <c r="N873" s="51">
        <v>871</v>
      </c>
      <c r="O873" s="36">
        <v>700</v>
      </c>
      <c r="P873" s="36">
        <v>985</v>
      </c>
      <c r="Q873" s="51"/>
      <c r="R873" s="51"/>
      <c r="S873" s="51"/>
    </row>
    <row r="874" spans="12:19" x14ac:dyDescent="0.25">
      <c r="L874" s="51"/>
      <c r="M874" s="51"/>
      <c r="N874" s="51">
        <v>872</v>
      </c>
      <c r="O874" s="36">
        <v>700</v>
      </c>
      <c r="P874" s="36">
        <v>985</v>
      </c>
      <c r="Q874" s="51"/>
      <c r="R874" s="51"/>
      <c r="S874" s="51"/>
    </row>
    <row r="875" spans="12:19" x14ac:dyDescent="0.25">
      <c r="L875" s="51"/>
      <c r="M875" s="51"/>
      <c r="N875" s="51">
        <v>873</v>
      </c>
      <c r="O875" s="36">
        <v>700</v>
      </c>
      <c r="P875" s="36">
        <v>985</v>
      </c>
      <c r="Q875" s="51"/>
      <c r="R875" s="51"/>
      <c r="S875" s="51"/>
    </row>
    <row r="876" spans="12:19" x14ac:dyDescent="0.25">
      <c r="L876" s="51"/>
      <c r="M876" s="51"/>
      <c r="N876" s="51">
        <v>874</v>
      </c>
      <c r="O876" s="36">
        <v>700</v>
      </c>
      <c r="P876" s="36">
        <v>985</v>
      </c>
      <c r="Q876" s="51"/>
      <c r="R876" s="51"/>
      <c r="S876" s="51"/>
    </row>
    <row r="877" spans="12:19" x14ac:dyDescent="0.25">
      <c r="L877" s="51"/>
      <c r="M877" s="51"/>
      <c r="N877" s="51">
        <v>875</v>
      </c>
      <c r="O877" s="36">
        <v>700</v>
      </c>
      <c r="P877" s="36">
        <v>985</v>
      </c>
      <c r="Q877" s="51"/>
      <c r="R877" s="51"/>
      <c r="S877" s="51"/>
    </row>
    <row r="878" spans="12:19" x14ac:dyDescent="0.25">
      <c r="L878" s="51"/>
      <c r="M878" s="51"/>
      <c r="N878" s="51">
        <v>876</v>
      </c>
      <c r="O878" s="36">
        <v>700</v>
      </c>
      <c r="P878" s="36">
        <v>985</v>
      </c>
      <c r="Q878" s="51"/>
      <c r="R878" s="51"/>
      <c r="S878" s="51"/>
    </row>
    <row r="879" spans="12:19" x14ac:dyDescent="0.25">
      <c r="L879" s="51"/>
      <c r="M879" s="51"/>
      <c r="N879" s="51">
        <v>877</v>
      </c>
      <c r="O879" s="36">
        <v>700</v>
      </c>
      <c r="P879" s="36">
        <v>985</v>
      </c>
      <c r="Q879" s="51"/>
      <c r="R879" s="51"/>
      <c r="S879" s="51"/>
    </row>
    <row r="880" spans="12:19" x14ac:dyDescent="0.25">
      <c r="L880" s="51"/>
      <c r="M880" s="51"/>
      <c r="N880" s="51">
        <v>878</v>
      </c>
      <c r="O880" s="36">
        <v>700</v>
      </c>
      <c r="P880" s="36">
        <v>985</v>
      </c>
      <c r="Q880" s="51"/>
      <c r="R880" s="51"/>
      <c r="S880" s="51"/>
    </row>
    <row r="881" spans="12:19" x14ac:dyDescent="0.25">
      <c r="L881" s="51"/>
      <c r="M881" s="51"/>
      <c r="N881" s="51">
        <v>879</v>
      </c>
      <c r="O881" s="36">
        <v>700</v>
      </c>
      <c r="P881" s="36">
        <v>985</v>
      </c>
      <c r="Q881" s="51"/>
      <c r="R881" s="51"/>
      <c r="S881" s="51"/>
    </row>
    <row r="882" spans="12:19" x14ac:dyDescent="0.25">
      <c r="L882" s="51"/>
      <c r="M882" s="51"/>
      <c r="N882" s="51">
        <v>880</v>
      </c>
      <c r="O882" s="36">
        <v>700</v>
      </c>
      <c r="P882" s="36">
        <v>985</v>
      </c>
      <c r="Q882" s="51"/>
      <c r="R882" s="51"/>
      <c r="S882" s="51"/>
    </row>
    <row r="883" spans="12:19" x14ac:dyDescent="0.25">
      <c r="L883" s="51"/>
      <c r="M883" s="51"/>
      <c r="N883" s="51">
        <v>881</v>
      </c>
      <c r="O883" s="36">
        <v>700</v>
      </c>
      <c r="P883" s="36">
        <v>985</v>
      </c>
      <c r="Q883" s="51"/>
      <c r="R883" s="51"/>
      <c r="S883" s="51"/>
    </row>
    <row r="884" spans="12:19" x14ac:dyDescent="0.25">
      <c r="L884" s="51"/>
      <c r="M884" s="51"/>
      <c r="N884" s="51">
        <v>882</v>
      </c>
      <c r="O884" s="36">
        <v>700</v>
      </c>
      <c r="P884" s="36">
        <v>985</v>
      </c>
      <c r="Q884" s="51"/>
      <c r="R884" s="51"/>
      <c r="S884" s="51"/>
    </row>
    <row r="885" spans="12:19" x14ac:dyDescent="0.25">
      <c r="L885" s="51"/>
      <c r="M885" s="51"/>
      <c r="N885" s="51">
        <v>883</v>
      </c>
      <c r="O885" s="36">
        <v>700</v>
      </c>
      <c r="P885" s="36">
        <v>985</v>
      </c>
      <c r="Q885" s="51"/>
      <c r="R885" s="51"/>
      <c r="S885" s="51"/>
    </row>
    <row r="886" spans="12:19" x14ac:dyDescent="0.25">
      <c r="L886" s="51"/>
      <c r="M886" s="51"/>
      <c r="N886" s="51">
        <v>884</v>
      </c>
      <c r="O886" s="36">
        <v>700</v>
      </c>
      <c r="P886" s="36">
        <v>985</v>
      </c>
      <c r="Q886" s="51"/>
      <c r="R886" s="51"/>
      <c r="S886" s="51"/>
    </row>
    <row r="887" spans="12:19" x14ac:dyDescent="0.25">
      <c r="L887" s="51"/>
      <c r="M887" s="51"/>
      <c r="N887" s="51">
        <v>885</v>
      </c>
      <c r="O887" s="36">
        <v>700</v>
      </c>
      <c r="P887" s="36">
        <v>985</v>
      </c>
      <c r="Q887" s="51"/>
      <c r="R887" s="51"/>
      <c r="S887" s="51"/>
    </row>
    <row r="888" spans="12:19" x14ac:dyDescent="0.25">
      <c r="L888" s="51"/>
      <c r="M888" s="51"/>
      <c r="N888" s="51">
        <v>886</v>
      </c>
      <c r="O888" s="36">
        <v>700</v>
      </c>
      <c r="P888" s="36">
        <v>985</v>
      </c>
      <c r="Q888" s="51"/>
      <c r="R888" s="51"/>
      <c r="S888" s="51"/>
    </row>
    <row r="889" spans="12:19" x14ac:dyDescent="0.25">
      <c r="L889" s="51"/>
      <c r="M889" s="51"/>
      <c r="N889" s="51">
        <v>887</v>
      </c>
      <c r="O889" s="36">
        <v>700</v>
      </c>
      <c r="P889" s="36">
        <v>985</v>
      </c>
      <c r="Q889" s="51"/>
      <c r="R889" s="51"/>
      <c r="S889" s="51"/>
    </row>
    <row r="890" spans="12:19" x14ac:dyDescent="0.25">
      <c r="L890" s="51"/>
      <c r="M890" s="51"/>
      <c r="N890" s="51">
        <v>888</v>
      </c>
      <c r="O890" s="36">
        <v>700</v>
      </c>
      <c r="P890" s="36">
        <v>985</v>
      </c>
      <c r="Q890" s="51"/>
      <c r="R890" s="51"/>
      <c r="S890" s="51"/>
    </row>
    <row r="891" spans="12:19" x14ac:dyDescent="0.25">
      <c r="L891" s="51"/>
      <c r="M891" s="51"/>
      <c r="N891" s="51">
        <v>889</v>
      </c>
      <c r="O891" s="36">
        <v>700</v>
      </c>
      <c r="P891" s="36">
        <v>985</v>
      </c>
      <c r="Q891" s="51"/>
      <c r="R891" s="51"/>
      <c r="S891" s="51"/>
    </row>
    <row r="892" spans="12:19" x14ac:dyDescent="0.25">
      <c r="L892" s="51"/>
      <c r="M892" s="51"/>
      <c r="N892" s="51">
        <v>890</v>
      </c>
      <c r="O892" s="36">
        <v>700</v>
      </c>
      <c r="P892" s="36">
        <v>985</v>
      </c>
      <c r="Q892" s="51"/>
      <c r="R892" s="51"/>
      <c r="S892" s="51"/>
    </row>
    <row r="893" spans="12:19" x14ac:dyDescent="0.25">
      <c r="L893" s="51"/>
      <c r="M893" s="51"/>
      <c r="N893" s="51">
        <v>891</v>
      </c>
      <c r="O893" s="36">
        <v>700</v>
      </c>
      <c r="P893" s="36">
        <v>985</v>
      </c>
      <c r="Q893" s="51"/>
      <c r="R893" s="51"/>
      <c r="S893" s="51"/>
    </row>
    <row r="894" spans="12:19" x14ac:dyDescent="0.25">
      <c r="L894" s="51"/>
      <c r="M894" s="51"/>
      <c r="N894" s="51">
        <v>892</v>
      </c>
      <c r="O894" s="36">
        <v>700</v>
      </c>
      <c r="P894" s="36">
        <v>985</v>
      </c>
      <c r="Q894" s="51"/>
      <c r="R894" s="51"/>
      <c r="S894" s="51"/>
    </row>
    <row r="895" spans="12:19" x14ac:dyDescent="0.25">
      <c r="L895" s="51"/>
      <c r="M895" s="51"/>
      <c r="N895" s="51">
        <v>893</v>
      </c>
      <c r="O895" s="36">
        <v>700</v>
      </c>
      <c r="P895" s="36">
        <v>985</v>
      </c>
      <c r="Q895" s="51"/>
      <c r="R895" s="51"/>
      <c r="S895" s="51"/>
    </row>
    <row r="896" spans="12:19" x14ac:dyDescent="0.25">
      <c r="L896" s="51"/>
      <c r="M896" s="51"/>
      <c r="N896" s="51">
        <v>894</v>
      </c>
      <c r="O896" s="36">
        <v>700</v>
      </c>
      <c r="P896" s="36">
        <v>985</v>
      </c>
      <c r="Q896" s="51"/>
      <c r="R896" s="51"/>
      <c r="S896" s="51"/>
    </row>
    <row r="897" spans="12:19" x14ac:dyDescent="0.25">
      <c r="L897" s="51"/>
      <c r="M897" s="51"/>
      <c r="N897" s="51">
        <v>895</v>
      </c>
      <c r="O897" s="36">
        <v>700</v>
      </c>
      <c r="P897" s="36">
        <v>985</v>
      </c>
      <c r="Q897" s="51"/>
      <c r="R897" s="51"/>
      <c r="S897" s="51"/>
    </row>
    <row r="898" spans="12:19" x14ac:dyDescent="0.25">
      <c r="L898" s="51"/>
      <c r="M898" s="51"/>
      <c r="N898" s="51">
        <v>896</v>
      </c>
      <c r="O898" s="36">
        <v>700</v>
      </c>
      <c r="P898" s="36">
        <v>985</v>
      </c>
      <c r="Q898" s="51"/>
      <c r="R898" s="51"/>
      <c r="S898" s="51"/>
    </row>
    <row r="899" spans="12:19" x14ac:dyDescent="0.25">
      <c r="L899" s="51"/>
      <c r="M899" s="51"/>
      <c r="N899" s="51">
        <v>897</v>
      </c>
      <c r="O899" s="36">
        <v>700</v>
      </c>
      <c r="P899" s="36">
        <v>985</v>
      </c>
      <c r="Q899" s="51"/>
      <c r="R899" s="51"/>
      <c r="S899" s="51"/>
    </row>
    <row r="900" spans="12:19" x14ac:dyDescent="0.25">
      <c r="L900" s="51"/>
      <c r="M900" s="51"/>
      <c r="N900" s="51">
        <v>898</v>
      </c>
      <c r="O900" s="36">
        <v>700</v>
      </c>
      <c r="P900" s="36">
        <v>985</v>
      </c>
      <c r="Q900" s="51"/>
      <c r="R900" s="51"/>
      <c r="S900" s="51"/>
    </row>
    <row r="901" spans="12:19" x14ac:dyDescent="0.25">
      <c r="L901" s="51"/>
      <c r="M901" s="51"/>
      <c r="N901" s="51">
        <v>899</v>
      </c>
      <c r="O901" s="36">
        <v>700</v>
      </c>
      <c r="P901" s="36">
        <v>985</v>
      </c>
      <c r="Q901" s="51"/>
      <c r="R901" s="51"/>
      <c r="S901" s="51"/>
    </row>
    <row r="902" spans="12:19" x14ac:dyDescent="0.25">
      <c r="L902" s="51"/>
      <c r="M902" s="51"/>
      <c r="N902" s="51">
        <v>900</v>
      </c>
      <c r="O902" s="36">
        <v>700</v>
      </c>
      <c r="P902" s="36">
        <v>985</v>
      </c>
      <c r="Q902" s="51"/>
      <c r="R902" s="51"/>
      <c r="S902" s="51"/>
    </row>
    <row r="903" spans="12:19" x14ac:dyDescent="0.25">
      <c r="L903" s="51"/>
      <c r="M903" s="51"/>
      <c r="N903" s="51">
        <v>901</v>
      </c>
      <c r="O903" s="36">
        <v>700</v>
      </c>
      <c r="P903" s="36">
        <v>985</v>
      </c>
      <c r="Q903" s="51"/>
      <c r="R903" s="51"/>
      <c r="S903" s="51"/>
    </row>
    <row r="904" spans="12:19" x14ac:dyDescent="0.25">
      <c r="L904" s="51"/>
      <c r="M904" s="51"/>
      <c r="N904" s="51">
        <v>902</v>
      </c>
      <c r="O904" s="36">
        <v>700</v>
      </c>
      <c r="P904" s="36">
        <v>985</v>
      </c>
      <c r="Q904" s="51"/>
      <c r="R904" s="51"/>
      <c r="S904" s="51"/>
    </row>
    <row r="905" spans="12:19" x14ac:dyDescent="0.25">
      <c r="L905" s="51"/>
      <c r="M905" s="51"/>
      <c r="N905" s="51">
        <v>903</v>
      </c>
      <c r="O905" s="36">
        <v>700</v>
      </c>
      <c r="P905" s="36">
        <v>985</v>
      </c>
      <c r="Q905" s="51"/>
      <c r="R905" s="51"/>
      <c r="S905" s="51"/>
    </row>
    <row r="906" spans="12:19" x14ac:dyDescent="0.25">
      <c r="L906" s="51"/>
      <c r="M906" s="51"/>
      <c r="N906" s="51">
        <v>904</v>
      </c>
      <c r="O906" s="36">
        <v>700</v>
      </c>
      <c r="P906" s="36">
        <v>985</v>
      </c>
      <c r="Q906" s="51"/>
      <c r="R906" s="51"/>
      <c r="S906" s="51"/>
    </row>
    <row r="907" spans="12:19" x14ac:dyDescent="0.25">
      <c r="L907" s="51"/>
      <c r="M907" s="51"/>
      <c r="N907" s="51">
        <v>905</v>
      </c>
      <c r="O907" s="36">
        <v>700</v>
      </c>
      <c r="P907" s="36">
        <v>985</v>
      </c>
      <c r="Q907" s="51"/>
      <c r="R907" s="51"/>
      <c r="S907" s="51"/>
    </row>
    <row r="908" spans="12:19" x14ac:dyDescent="0.25">
      <c r="L908" s="51"/>
      <c r="M908" s="51"/>
      <c r="N908" s="51">
        <v>906</v>
      </c>
      <c r="O908" s="36">
        <v>700</v>
      </c>
      <c r="P908" s="36">
        <v>985</v>
      </c>
      <c r="Q908" s="51"/>
      <c r="R908" s="51"/>
      <c r="S908" s="51"/>
    </row>
    <row r="909" spans="12:19" x14ac:dyDescent="0.25">
      <c r="L909" s="51"/>
      <c r="M909" s="51"/>
      <c r="N909" s="51">
        <v>907</v>
      </c>
      <c r="O909" s="36">
        <v>700</v>
      </c>
      <c r="P909" s="36">
        <v>985</v>
      </c>
      <c r="Q909" s="51"/>
      <c r="R909" s="51"/>
      <c r="S909" s="51"/>
    </row>
    <row r="910" spans="12:19" x14ac:dyDescent="0.25">
      <c r="L910" s="51"/>
      <c r="M910" s="51"/>
      <c r="N910" s="51">
        <v>908</v>
      </c>
      <c r="O910" s="36">
        <v>700</v>
      </c>
      <c r="P910" s="36">
        <v>985</v>
      </c>
      <c r="Q910" s="51"/>
      <c r="R910" s="51"/>
      <c r="S910" s="51"/>
    </row>
    <row r="911" spans="12:19" x14ac:dyDescent="0.25">
      <c r="L911" s="51"/>
      <c r="M911" s="51"/>
      <c r="N911" s="51">
        <v>909</v>
      </c>
      <c r="O911" s="36">
        <v>700</v>
      </c>
      <c r="P911" s="36">
        <v>985</v>
      </c>
      <c r="Q911" s="51"/>
      <c r="R911" s="51"/>
      <c r="S911" s="51"/>
    </row>
    <row r="912" spans="12:19" x14ac:dyDescent="0.25">
      <c r="L912" s="51"/>
      <c r="M912" s="51"/>
      <c r="N912" s="51">
        <v>910</v>
      </c>
      <c r="O912" s="36">
        <v>700</v>
      </c>
      <c r="P912" s="36">
        <v>985</v>
      </c>
      <c r="Q912" s="51"/>
      <c r="R912" s="51"/>
      <c r="S912" s="51"/>
    </row>
    <row r="913" spans="12:19" x14ac:dyDescent="0.25">
      <c r="L913" s="51"/>
      <c r="M913" s="51"/>
      <c r="N913" s="51">
        <v>911</v>
      </c>
      <c r="O913" s="36">
        <v>700</v>
      </c>
      <c r="P913" s="36">
        <v>985</v>
      </c>
      <c r="Q913" s="51"/>
      <c r="R913" s="51"/>
      <c r="S913" s="51"/>
    </row>
    <row r="914" spans="12:19" x14ac:dyDescent="0.25">
      <c r="L914" s="51"/>
      <c r="M914" s="51"/>
      <c r="N914" s="51">
        <v>912</v>
      </c>
      <c r="O914" s="36">
        <v>700</v>
      </c>
      <c r="P914" s="36">
        <v>985</v>
      </c>
      <c r="Q914" s="51"/>
      <c r="R914" s="51"/>
      <c r="S914" s="51"/>
    </row>
    <row r="915" spans="12:19" x14ac:dyDescent="0.25">
      <c r="L915" s="51"/>
      <c r="M915" s="51"/>
      <c r="N915" s="51">
        <v>913</v>
      </c>
      <c r="O915" s="36">
        <v>700</v>
      </c>
      <c r="P915" s="36">
        <v>985</v>
      </c>
      <c r="Q915" s="51"/>
      <c r="R915" s="51"/>
      <c r="S915" s="51"/>
    </row>
    <row r="916" spans="12:19" x14ac:dyDescent="0.25">
      <c r="L916" s="51"/>
      <c r="M916" s="51"/>
      <c r="N916" s="51">
        <v>914</v>
      </c>
      <c r="O916" s="36">
        <v>700</v>
      </c>
      <c r="P916" s="36">
        <v>985</v>
      </c>
      <c r="Q916" s="51"/>
      <c r="R916" s="51"/>
      <c r="S916" s="51"/>
    </row>
    <row r="917" spans="12:19" x14ac:dyDescent="0.25">
      <c r="L917" s="51"/>
      <c r="M917" s="51"/>
      <c r="N917" s="51">
        <v>915</v>
      </c>
      <c r="O917" s="36">
        <v>700</v>
      </c>
      <c r="P917" s="36">
        <v>985</v>
      </c>
      <c r="Q917" s="51"/>
      <c r="R917" s="51"/>
      <c r="S917" s="51"/>
    </row>
    <row r="918" spans="12:19" x14ac:dyDescent="0.25">
      <c r="L918" s="51"/>
      <c r="M918" s="51"/>
      <c r="N918" s="51">
        <v>916</v>
      </c>
      <c r="O918" s="36">
        <v>700</v>
      </c>
      <c r="P918" s="36">
        <v>985</v>
      </c>
      <c r="Q918" s="51"/>
      <c r="R918" s="51"/>
      <c r="S918" s="51"/>
    </row>
    <row r="919" spans="12:19" x14ac:dyDescent="0.25">
      <c r="L919" s="51"/>
      <c r="M919" s="51"/>
      <c r="N919" s="51">
        <v>917</v>
      </c>
      <c r="O919" s="36">
        <v>700</v>
      </c>
      <c r="P919" s="36">
        <v>985</v>
      </c>
      <c r="Q919" s="51"/>
      <c r="R919" s="51"/>
      <c r="S919" s="51"/>
    </row>
    <row r="920" spans="12:19" x14ac:dyDescent="0.25">
      <c r="L920" s="51"/>
      <c r="M920" s="51"/>
      <c r="N920" s="51">
        <v>918</v>
      </c>
      <c r="O920" s="36">
        <v>700</v>
      </c>
      <c r="P920" s="36">
        <v>985</v>
      </c>
      <c r="Q920" s="51"/>
      <c r="R920" s="51"/>
      <c r="S920" s="51"/>
    </row>
    <row r="921" spans="12:19" x14ac:dyDescent="0.25">
      <c r="L921" s="51"/>
      <c r="M921" s="51"/>
      <c r="N921" s="51">
        <v>919</v>
      </c>
      <c r="O921" s="36">
        <v>700</v>
      </c>
      <c r="P921" s="36">
        <v>985</v>
      </c>
      <c r="Q921" s="51"/>
      <c r="R921" s="51"/>
      <c r="S921" s="51"/>
    </row>
    <row r="922" spans="12:19" x14ac:dyDescent="0.25">
      <c r="L922" s="51"/>
      <c r="M922" s="51"/>
      <c r="N922" s="51">
        <v>920</v>
      </c>
      <c r="O922" s="36">
        <v>700</v>
      </c>
      <c r="P922" s="36">
        <v>985</v>
      </c>
      <c r="Q922" s="51"/>
      <c r="R922" s="51"/>
      <c r="S922" s="51"/>
    </row>
    <row r="923" spans="12:19" x14ac:dyDescent="0.25">
      <c r="L923" s="51"/>
      <c r="M923" s="51"/>
      <c r="N923" s="51">
        <v>921</v>
      </c>
      <c r="O923" s="36">
        <v>700</v>
      </c>
      <c r="P923" s="36">
        <v>985</v>
      </c>
      <c r="Q923" s="51"/>
      <c r="R923" s="51"/>
      <c r="S923" s="51"/>
    </row>
    <row r="924" spans="12:19" x14ac:dyDescent="0.25">
      <c r="L924" s="51"/>
      <c r="M924" s="51"/>
      <c r="N924" s="51">
        <v>922</v>
      </c>
      <c r="O924" s="36">
        <v>700</v>
      </c>
      <c r="P924" s="36">
        <v>985</v>
      </c>
      <c r="Q924" s="51"/>
      <c r="R924" s="51"/>
      <c r="S924" s="51"/>
    </row>
    <row r="925" spans="12:19" x14ac:dyDescent="0.25">
      <c r="L925" s="51"/>
      <c r="M925" s="51"/>
      <c r="N925" s="51">
        <v>923</v>
      </c>
      <c r="O925" s="36">
        <v>700</v>
      </c>
      <c r="P925" s="36">
        <v>985</v>
      </c>
      <c r="Q925" s="51"/>
      <c r="R925" s="51"/>
      <c r="S925" s="51"/>
    </row>
    <row r="926" spans="12:19" x14ac:dyDescent="0.25">
      <c r="L926" s="51"/>
      <c r="M926" s="51"/>
      <c r="N926" s="51">
        <v>924</v>
      </c>
      <c r="O926" s="36">
        <v>700</v>
      </c>
      <c r="P926" s="36">
        <v>985</v>
      </c>
      <c r="Q926" s="51"/>
      <c r="R926" s="51"/>
      <c r="S926" s="51"/>
    </row>
    <row r="927" spans="12:19" x14ac:dyDescent="0.25">
      <c r="L927" s="51"/>
      <c r="M927" s="51"/>
      <c r="N927" s="51">
        <v>925</v>
      </c>
      <c r="O927" s="36">
        <v>700</v>
      </c>
      <c r="P927" s="36">
        <v>985</v>
      </c>
      <c r="Q927" s="51"/>
      <c r="R927" s="51"/>
      <c r="S927" s="51"/>
    </row>
    <row r="928" spans="12:19" x14ac:dyDescent="0.25">
      <c r="L928" s="51"/>
      <c r="M928" s="51"/>
      <c r="N928" s="51">
        <v>926</v>
      </c>
      <c r="O928" s="36">
        <v>700</v>
      </c>
      <c r="P928" s="36">
        <v>985</v>
      </c>
      <c r="Q928" s="51"/>
      <c r="R928" s="51"/>
      <c r="S928" s="51"/>
    </row>
    <row r="929" spans="12:19" x14ac:dyDescent="0.25">
      <c r="L929" s="51"/>
      <c r="M929" s="51"/>
      <c r="N929" s="51">
        <v>927</v>
      </c>
      <c r="O929" s="36">
        <v>700</v>
      </c>
      <c r="P929" s="36">
        <v>985</v>
      </c>
      <c r="Q929" s="51"/>
      <c r="R929" s="51"/>
      <c r="S929" s="51"/>
    </row>
    <row r="930" spans="12:19" x14ac:dyDescent="0.25">
      <c r="L930" s="51"/>
      <c r="M930" s="51"/>
      <c r="N930" s="51">
        <v>928</v>
      </c>
      <c r="O930" s="36">
        <v>700</v>
      </c>
      <c r="P930" s="36">
        <v>985</v>
      </c>
      <c r="Q930" s="51"/>
      <c r="R930" s="51"/>
      <c r="S930" s="51"/>
    </row>
    <row r="931" spans="12:19" x14ac:dyDescent="0.25">
      <c r="L931" s="51"/>
      <c r="M931" s="51"/>
      <c r="N931" s="51">
        <v>929</v>
      </c>
      <c r="O931" s="36">
        <v>700</v>
      </c>
      <c r="P931" s="36">
        <v>985</v>
      </c>
      <c r="Q931" s="51"/>
      <c r="R931" s="51"/>
      <c r="S931" s="51"/>
    </row>
    <row r="932" spans="12:19" x14ac:dyDescent="0.25">
      <c r="L932" s="51"/>
      <c r="M932" s="51"/>
      <c r="N932" s="51">
        <v>930</v>
      </c>
      <c r="O932" s="36">
        <v>700</v>
      </c>
      <c r="P932" s="36">
        <v>985</v>
      </c>
      <c r="Q932" s="51"/>
      <c r="R932" s="51"/>
      <c r="S932" s="51"/>
    </row>
    <row r="933" spans="12:19" x14ac:dyDescent="0.25">
      <c r="L933" s="51"/>
      <c r="M933" s="51"/>
      <c r="N933" s="51">
        <v>931</v>
      </c>
      <c r="O933" s="36">
        <v>700</v>
      </c>
      <c r="P933" s="36">
        <v>985</v>
      </c>
      <c r="Q933" s="51"/>
      <c r="R933" s="51"/>
      <c r="S933" s="51"/>
    </row>
    <row r="934" spans="12:19" x14ac:dyDescent="0.25">
      <c r="L934" s="51"/>
      <c r="M934" s="51"/>
      <c r="N934" s="51">
        <v>932</v>
      </c>
      <c r="O934" s="36">
        <v>700</v>
      </c>
      <c r="P934" s="36">
        <v>985</v>
      </c>
      <c r="Q934" s="51"/>
      <c r="R934" s="51"/>
      <c r="S934" s="51"/>
    </row>
    <row r="935" spans="12:19" x14ac:dyDescent="0.25">
      <c r="L935" s="51"/>
      <c r="M935" s="51"/>
      <c r="N935" s="51">
        <v>933</v>
      </c>
      <c r="O935" s="36">
        <v>700</v>
      </c>
      <c r="P935" s="36">
        <v>985</v>
      </c>
      <c r="Q935" s="51"/>
      <c r="R935" s="51"/>
      <c r="S935" s="51"/>
    </row>
    <row r="936" spans="12:19" x14ac:dyDescent="0.25">
      <c r="L936" s="51"/>
      <c r="M936" s="51"/>
      <c r="N936" s="51">
        <v>934</v>
      </c>
      <c r="O936" s="36">
        <v>700</v>
      </c>
      <c r="P936" s="36">
        <v>985</v>
      </c>
      <c r="Q936" s="51"/>
      <c r="R936" s="51"/>
      <c r="S936" s="51"/>
    </row>
    <row r="937" spans="12:19" x14ac:dyDescent="0.25">
      <c r="L937" s="51"/>
      <c r="M937" s="51"/>
      <c r="N937" s="51">
        <v>935</v>
      </c>
      <c r="O937" s="36">
        <v>700</v>
      </c>
      <c r="P937" s="36">
        <v>985</v>
      </c>
      <c r="Q937" s="51"/>
      <c r="R937" s="51"/>
      <c r="S937" s="51"/>
    </row>
    <row r="938" spans="12:19" x14ac:dyDescent="0.25">
      <c r="L938" s="51"/>
      <c r="M938" s="51"/>
      <c r="N938" s="51">
        <v>936</v>
      </c>
      <c r="O938" s="36">
        <v>700</v>
      </c>
      <c r="P938" s="36">
        <v>985</v>
      </c>
      <c r="Q938" s="51"/>
      <c r="R938" s="51"/>
      <c r="S938" s="51"/>
    </row>
    <row r="939" spans="12:19" x14ac:dyDescent="0.25">
      <c r="L939" s="51"/>
      <c r="M939" s="51"/>
      <c r="N939" s="51">
        <v>937</v>
      </c>
      <c r="O939" s="36">
        <v>700</v>
      </c>
      <c r="P939" s="36">
        <v>985</v>
      </c>
      <c r="Q939" s="51"/>
      <c r="R939" s="51"/>
      <c r="S939" s="51"/>
    </row>
    <row r="940" spans="12:19" x14ac:dyDescent="0.25">
      <c r="L940" s="51"/>
      <c r="M940" s="51"/>
      <c r="N940" s="51">
        <v>938</v>
      </c>
      <c r="O940" s="36">
        <v>700</v>
      </c>
      <c r="P940" s="36">
        <v>985</v>
      </c>
      <c r="Q940" s="51"/>
      <c r="R940" s="51"/>
      <c r="S940" s="51"/>
    </row>
    <row r="941" spans="12:19" x14ac:dyDescent="0.25">
      <c r="L941" s="51"/>
      <c r="M941" s="51"/>
      <c r="N941" s="51">
        <v>939</v>
      </c>
      <c r="O941" s="36">
        <v>700</v>
      </c>
      <c r="P941" s="36">
        <v>985</v>
      </c>
      <c r="Q941" s="51"/>
      <c r="R941" s="51"/>
      <c r="S941" s="51"/>
    </row>
    <row r="942" spans="12:19" x14ac:dyDescent="0.25">
      <c r="L942" s="51"/>
      <c r="M942" s="51"/>
      <c r="N942" s="51">
        <v>940</v>
      </c>
      <c r="O942" s="36">
        <v>700</v>
      </c>
      <c r="P942" s="36">
        <v>985</v>
      </c>
      <c r="Q942" s="51"/>
      <c r="R942" s="51"/>
      <c r="S942" s="51"/>
    </row>
    <row r="943" spans="12:19" x14ac:dyDescent="0.25">
      <c r="L943" s="51"/>
      <c r="M943" s="51"/>
      <c r="N943" s="51">
        <v>941</v>
      </c>
      <c r="O943" s="36">
        <v>700</v>
      </c>
      <c r="P943" s="36">
        <v>985</v>
      </c>
      <c r="Q943" s="51"/>
      <c r="R943" s="51"/>
      <c r="S943" s="51"/>
    </row>
    <row r="944" spans="12:19" x14ac:dyDescent="0.25">
      <c r="L944" s="51"/>
      <c r="M944" s="51"/>
      <c r="N944" s="51">
        <v>942</v>
      </c>
      <c r="O944" s="36">
        <v>700</v>
      </c>
      <c r="P944" s="36">
        <v>985</v>
      </c>
      <c r="Q944" s="51"/>
      <c r="R944" s="51"/>
      <c r="S944" s="51"/>
    </row>
    <row r="945" spans="12:19" x14ac:dyDescent="0.25">
      <c r="L945" s="51"/>
      <c r="M945" s="51"/>
      <c r="N945" s="51">
        <v>943</v>
      </c>
      <c r="O945" s="36">
        <v>700</v>
      </c>
      <c r="P945" s="36">
        <v>985</v>
      </c>
      <c r="Q945" s="51"/>
      <c r="R945" s="51"/>
      <c r="S945" s="51"/>
    </row>
    <row r="946" spans="12:19" x14ac:dyDescent="0.25">
      <c r="L946" s="51"/>
      <c r="M946" s="51"/>
      <c r="N946" s="51">
        <v>944</v>
      </c>
      <c r="O946" s="36">
        <v>700</v>
      </c>
      <c r="P946" s="36">
        <v>985</v>
      </c>
      <c r="Q946" s="51"/>
      <c r="R946" s="51"/>
      <c r="S946" s="51"/>
    </row>
    <row r="947" spans="12:19" x14ac:dyDescent="0.25">
      <c r="L947" s="51"/>
      <c r="M947" s="51"/>
      <c r="N947" s="51">
        <v>945</v>
      </c>
      <c r="O947" s="36">
        <v>700</v>
      </c>
      <c r="P947" s="36">
        <v>985</v>
      </c>
      <c r="Q947" s="51"/>
      <c r="R947" s="51"/>
      <c r="S947" s="51"/>
    </row>
    <row r="948" spans="12:19" x14ac:dyDescent="0.25">
      <c r="L948" s="51"/>
      <c r="M948" s="51"/>
      <c r="N948" s="51">
        <v>946</v>
      </c>
      <c r="O948" s="36">
        <v>700</v>
      </c>
      <c r="P948" s="36">
        <v>985</v>
      </c>
      <c r="Q948" s="51"/>
      <c r="R948" s="51"/>
      <c r="S948" s="51"/>
    </row>
    <row r="949" spans="12:19" x14ac:dyDescent="0.25">
      <c r="L949" s="51"/>
      <c r="M949" s="51"/>
      <c r="N949" s="51">
        <v>947</v>
      </c>
      <c r="O949" s="36">
        <v>700</v>
      </c>
      <c r="P949" s="36">
        <v>985</v>
      </c>
      <c r="Q949" s="51"/>
      <c r="R949" s="51"/>
      <c r="S949" s="51"/>
    </row>
    <row r="950" spans="12:19" x14ac:dyDescent="0.25">
      <c r="L950" s="51"/>
      <c r="M950" s="51"/>
      <c r="N950" s="51">
        <v>948</v>
      </c>
      <c r="O950" s="36">
        <v>700</v>
      </c>
      <c r="P950" s="36">
        <v>985</v>
      </c>
      <c r="Q950" s="51"/>
      <c r="R950" s="51"/>
      <c r="S950" s="51"/>
    </row>
    <row r="951" spans="12:19" x14ac:dyDescent="0.25">
      <c r="L951" s="51"/>
      <c r="M951" s="51"/>
      <c r="N951" s="51">
        <v>949</v>
      </c>
      <c r="O951" s="36">
        <v>700</v>
      </c>
      <c r="P951" s="36">
        <v>985</v>
      </c>
      <c r="Q951" s="51"/>
      <c r="R951" s="51"/>
      <c r="S951" s="51"/>
    </row>
    <row r="952" spans="12:19" x14ac:dyDescent="0.25">
      <c r="L952" s="51"/>
      <c r="M952" s="51"/>
      <c r="N952" s="51">
        <v>950</v>
      </c>
      <c r="O952" s="36">
        <v>700</v>
      </c>
      <c r="P952" s="36">
        <v>985</v>
      </c>
      <c r="Q952" s="51"/>
      <c r="R952" s="51"/>
      <c r="S952" s="51"/>
    </row>
    <row r="953" spans="12:19" x14ac:dyDescent="0.25">
      <c r="L953" s="51"/>
      <c r="M953" s="51"/>
      <c r="N953" s="51">
        <v>951</v>
      </c>
      <c r="O953" s="36">
        <v>700</v>
      </c>
      <c r="P953" s="36">
        <v>985</v>
      </c>
      <c r="Q953" s="51"/>
      <c r="R953" s="51"/>
      <c r="S953" s="51"/>
    </row>
    <row r="954" spans="12:19" x14ac:dyDescent="0.25">
      <c r="L954" s="51"/>
      <c r="M954" s="51"/>
      <c r="N954" s="51">
        <v>952</v>
      </c>
      <c r="O954" s="36">
        <v>700</v>
      </c>
      <c r="P954" s="36">
        <v>985</v>
      </c>
      <c r="Q954" s="51"/>
      <c r="R954" s="51"/>
      <c r="S954" s="51"/>
    </row>
    <row r="955" spans="12:19" x14ac:dyDescent="0.25">
      <c r="L955" s="51"/>
      <c r="M955" s="51"/>
      <c r="N955" s="51">
        <v>953</v>
      </c>
      <c r="O955" s="36">
        <v>700</v>
      </c>
      <c r="P955" s="36">
        <v>985</v>
      </c>
      <c r="Q955" s="51"/>
      <c r="R955" s="51"/>
      <c r="S955" s="51"/>
    </row>
    <row r="956" spans="12:19" x14ac:dyDescent="0.25">
      <c r="L956" s="51"/>
      <c r="M956" s="51"/>
      <c r="N956" s="51">
        <v>954</v>
      </c>
      <c r="O956" s="36">
        <v>700</v>
      </c>
      <c r="P956" s="36">
        <v>985</v>
      </c>
      <c r="Q956" s="51"/>
      <c r="R956" s="51"/>
      <c r="S956" s="51"/>
    </row>
    <row r="957" spans="12:19" x14ac:dyDescent="0.25">
      <c r="L957" s="51"/>
      <c r="M957" s="51"/>
      <c r="N957" s="51">
        <v>955</v>
      </c>
      <c r="O957" s="36">
        <v>700</v>
      </c>
      <c r="P957" s="36">
        <v>985</v>
      </c>
      <c r="Q957" s="51"/>
      <c r="R957" s="51"/>
      <c r="S957" s="51"/>
    </row>
    <row r="958" spans="12:19" x14ac:dyDescent="0.25">
      <c r="L958" s="51"/>
      <c r="M958" s="51"/>
      <c r="N958" s="51">
        <v>956</v>
      </c>
      <c r="O958" s="36">
        <v>700</v>
      </c>
      <c r="P958" s="36">
        <v>985</v>
      </c>
      <c r="Q958" s="51"/>
      <c r="R958" s="51"/>
      <c r="S958" s="51"/>
    </row>
    <row r="959" spans="12:19" x14ac:dyDescent="0.25">
      <c r="L959" s="51"/>
      <c r="M959" s="51"/>
      <c r="N959" s="51">
        <v>957</v>
      </c>
      <c r="O959" s="36">
        <v>700</v>
      </c>
      <c r="P959" s="36">
        <v>985</v>
      </c>
      <c r="Q959" s="51"/>
      <c r="R959" s="51"/>
      <c r="S959" s="51"/>
    </row>
    <row r="960" spans="12:19" x14ac:dyDescent="0.25">
      <c r="L960" s="51"/>
      <c r="M960" s="51"/>
      <c r="N960" s="51">
        <v>958</v>
      </c>
      <c r="O960" s="36">
        <v>700</v>
      </c>
      <c r="P960" s="36">
        <v>985</v>
      </c>
      <c r="Q960" s="51"/>
      <c r="R960" s="51"/>
      <c r="S960" s="51"/>
    </row>
    <row r="961" spans="12:19" x14ac:dyDescent="0.25">
      <c r="L961" s="51"/>
      <c r="M961" s="51"/>
      <c r="N961" s="51">
        <v>959</v>
      </c>
      <c r="O961" s="36">
        <v>700</v>
      </c>
      <c r="P961" s="36">
        <v>985</v>
      </c>
      <c r="Q961" s="51"/>
      <c r="R961" s="51"/>
      <c r="S961" s="51"/>
    </row>
    <row r="962" spans="12:19" x14ac:dyDescent="0.25">
      <c r="L962" s="51"/>
      <c r="M962" s="51"/>
      <c r="N962" s="51">
        <v>960</v>
      </c>
      <c r="O962" s="36">
        <v>700</v>
      </c>
      <c r="P962" s="36">
        <v>985</v>
      </c>
      <c r="Q962" s="51"/>
      <c r="R962" s="51"/>
      <c r="S962" s="51"/>
    </row>
    <row r="963" spans="12:19" x14ac:dyDescent="0.25">
      <c r="L963" s="51"/>
      <c r="M963" s="51"/>
      <c r="N963" s="51">
        <v>961</v>
      </c>
      <c r="O963" s="36">
        <v>700</v>
      </c>
      <c r="P963" s="36">
        <v>985</v>
      </c>
      <c r="Q963" s="51"/>
      <c r="R963" s="51"/>
      <c r="S963" s="51"/>
    </row>
    <row r="964" spans="12:19" x14ac:dyDescent="0.25">
      <c r="L964" s="51"/>
      <c r="M964" s="51"/>
      <c r="N964" s="51">
        <v>962</v>
      </c>
      <c r="O964" s="36">
        <v>700</v>
      </c>
      <c r="P964" s="36">
        <v>985</v>
      </c>
      <c r="Q964" s="51"/>
      <c r="R964" s="51"/>
      <c r="S964" s="51"/>
    </row>
    <row r="965" spans="12:19" x14ac:dyDescent="0.25">
      <c r="L965" s="51"/>
      <c r="M965" s="51"/>
      <c r="N965" s="51">
        <v>963</v>
      </c>
      <c r="O965" s="36">
        <v>700</v>
      </c>
      <c r="P965" s="36">
        <v>985</v>
      </c>
      <c r="Q965" s="51"/>
      <c r="R965" s="51"/>
      <c r="S965" s="51"/>
    </row>
    <row r="966" spans="12:19" x14ac:dyDescent="0.25">
      <c r="L966" s="51"/>
      <c r="M966" s="51"/>
      <c r="N966" s="51">
        <v>964</v>
      </c>
      <c r="O966" s="36">
        <v>700</v>
      </c>
      <c r="P966" s="36">
        <v>985</v>
      </c>
      <c r="Q966" s="51"/>
      <c r="R966" s="51"/>
      <c r="S966" s="51"/>
    </row>
    <row r="967" spans="12:19" x14ac:dyDescent="0.25">
      <c r="L967" s="51"/>
      <c r="M967" s="51"/>
      <c r="N967" s="51">
        <v>965</v>
      </c>
      <c r="O967" s="36">
        <v>700</v>
      </c>
      <c r="P967" s="36">
        <v>985</v>
      </c>
      <c r="Q967" s="51"/>
      <c r="R967" s="51"/>
      <c r="S967" s="51"/>
    </row>
    <row r="968" spans="12:19" x14ac:dyDescent="0.25">
      <c r="L968" s="51"/>
      <c r="M968" s="51"/>
      <c r="N968" s="51">
        <v>966</v>
      </c>
      <c r="O968" s="36">
        <v>700</v>
      </c>
      <c r="P968" s="36">
        <v>985</v>
      </c>
      <c r="Q968" s="51"/>
      <c r="R968" s="51"/>
      <c r="S968" s="51"/>
    </row>
    <row r="969" spans="12:19" x14ac:dyDescent="0.25">
      <c r="L969" s="51"/>
      <c r="M969" s="51"/>
      <c r="N969" s="51">
        <v>967</v>
      </c>
      <c r="O969" s="36">
        <v>700</v>
      </c>
      <c r="P969" s="36">
        <v>985</v>
      </c>
      <c r="Q969" s="51"/>
      <c r="R969" s="51"/>
      <c r="S969" s="51"/>
    </row>
    <row r="970" spans="12:19" x14ac:dyDescent="0.25">
      <c r="L970" s="51"/>
      <c r="M970" s="51"/>
      <c r="N970" s="51">
        <v>968</v>
      </c>
      <c r="O970" s="36">
        <v>700</v>
      </c>
      <c r="P970" s="36">
        <v>985</v>
      </c>
      <c r="Q970" s="51"/>
      <c r="R970" s="51"/>
      <c r="S970" s="51"/>
    </row>
    <row r="971" spans="12:19" x14ac:dyDescent="0.25">
      <c r="L971" s="51"/>
      <c r="M971" s="51"/>
      <c r="N971" s="51">
        <v>969</v>
      </c>
      <c r="O971" s="36">
        <v>700</v>
      </c>
      <c r="P971" s="36">
        <v>985</v>
      </c>
      <c r="Q971" s="51"/>
      <c r="R971" s="51"/>
      <c r="S971" s="51"/>
    </row>
    <row r="972" spans="12:19" x14ac:dyDescent="0.25">
      <c r="L972" s="51"/>
      <c r="M972" s="51"/>
      <c r="N972" s="51">
        <v>970</v>
      </c>
      <c r="O972" s="36">
        <v>700</v>
      </c>
      <c r="P972" s="36">
        <v>985</v>
      </c>
      <c r="Q972" s="51"/>
      <c r="R972" s="51"/>
      <c r="S972" s="51"/>
    </row>
    <row r="973" spans="12:19" x14ac:dyDescent="0.25">
      <c r="L973" s="51"/>
      <c r="M973" s="51"/>
      <c r="N973" s="51">
        <v>971</v>
      </c>
      <c r="O973" s="36">
        <v>700</v>
      </c>
      <c r="P973" s="36">
        <v>985</v>
      </c>
      <c r="Q973" s="51"/>
      <c r="R973" s="51"/>
      <c r="S973" s="51"/>
    </row>
    <row r="974" spans="12:19" x14ac:dyDescent="0.25">
      <c r="L974" s="51"/>
      <c r="M974" s="51"/>
      <c r="N974" s="51">
        <v>972</v>
      </c>
      <c r="O974" s="36">
        <v>700</v>
      </c>
      <c r="P974" s="36">
        <v>985</v>
      </c>
      <c r="Q974" s="51"/>
      <c r="R974" s="51"/>
      <c r="S974" s="51"/>
    </row>
    <row r="975" spans="12:19" x14ac:dyDescent="0.25">
      <c r="L975" s="51"/>
      <c r="M975" s="51"/>
      <c r="N975" s="51">
        <v>973</v>
      </c>
      <c r="O975" s="36">
        <v>700</v>
      </c>
      <c r="P975" s="36">
        <v>985</v>
      </c>
      <c r="Q975" s="51"/>
      <c r="R975" s="51"/>
      <c r="S975" s="51"/>
    </row>
    <row r="976" spans="12:19" x14ac:dyDescent="0.25">
      <c r="L976" s="51"/>
      <c r="M976" s="51"/>
      <c r="N976" s="51">
        <v>974</v>
      </c>
      <c r="O976" s="36">
        <v>700</v>
      </c>
      <c r="P976" s="36">
        <v>985</v>
      </c>
      <c r="Q976" s="51"/>
      <c r="R976" s="51"/>
      <c r="S976" s="51"/>
    </row>
    <row r="977" spans="12:19" x14ac:dyDescent="0.25">
      <c r="L977" s="51"/>
      <c r="M977" s="51"/>
      <c r="N977" s="51">
        <v>975</v>
      </c>
      <c r="O977" s="36">
        <v>700</v>
      </c>
      <c r="P977" s="36">
        <v>985</v>
      </c>
      <c r="Q977" s="51"/>
      <c r="R977" s="51"/>
      <c r="S977" s="51"/>
    </row>
    <row r="978" spans="12:19" x14ac:dyDescent="0.25">
      <c r="L978" s="51"/>
      <c r="M978" s="51"/>
      <c r="N978" s="51">
        <v>976</v>
      </c>
      <c r="O978" s="36">
        <v>700</v>
      </c>
      <c r="P978" s="36">
        <v>985</v>
      </c>
      <c r="Q978" s="51"/>
      <c r="R978" s="51"/>
      <c r="S978" s="51"/>
    </row>
    <row r="979" spans="12:19" x14ac:dyDescent="0.25">
      <c r="L979" s="51"/>
      <c r="M979" s="51"/>
      <c r="N979" s="51">
        <v>977</v>
      </c>
      <c r="O979" s="36">
        <v>700</v>
      </c>
      <c r="P979" s="36">
        <v>985</v>
      </c>
      <c r="Q979" s="51"/>
      <c r="R979" s="51"/>
      <c r="S979" s="51"/>
    </row>
    <row r="980" spans="12:19" x14ac:dyDescent="0.25">
      <c r="L980" s="51"/>
      <c r="M980" s="51"/>
      <c r="N980" s="51">
        <v>978</v>
      </c>
      <c r="O980" s="36">
        <v>700</v>
      </c>
      <c r="P980" s="36">
        <v>985</v>
      </c>
      <c r="Q980" s="51"/>
      <c r="R980" s="51"/>
      <c r="S980" s="51"/>
    </row>
    <row r="981" spans="12:19" x14ac:dyDescent="0.25">
      <c r="L981" s="51"/>
      <c r="M981" s="51"/>
      <c r="N981" s="51">
        <v>979</v>
      </c>
      <c r="O981" s="36">
        <v>700</v>
      </c>
      <c r="P981" s="36">
        <v>985</v>
      </c>
      <c r="Q981" s="51"/>
      <c r="R981" s="51"/>
      <c r="S981" s="51"/>
    </row>
    <row r="982" spans="12:19" x14ac:dyDescent="0.25">
      <c r="L982" s="51"/>
      <c r="M982" s="51"/>
      <c r="N982" s="51">
        <v>980</v>
      </c>
      <c r="O982" s="36">
        <v>700</v>
      </c>
      <c r="P982" s="36">
        <v>985</v>
      </c>
      <c r="Q982" s="51"/>
      <c r="R982" s="51"/>
      <c r="S982" s="51"/>
    </row>
    <row r="983" spans="12:19" x14ac:dyDescent="0.25">
      <c r="L983" s="51"/>
      <c r="M983" s="51"/>
      <c r="N983" s="51">
        <v>981</v>
      </c>
      <c r="O983" s="36">
        <v>700</v>
      </c>
      <c r="P983" s="36">
        <v>985</v>
      </c>
      <c r="Q983" s="51"/>
      <c r="R983" s="51"/>
      <c r="S983" s="51"/>
    </row>
    <row r="984" spans="12:19" x14ac:dyDescent="0.25">
      <c r="L984" s="51"/>
      <c r="M984" s="51"/>
      <c r="N984" s="51">
        <v>982</v>
      </c>
      <c r="O984" s="36">
        <v>700</v>
      </c>
      <c r="P984" s="36">
        <v>985</v>
      </c>
      <c r="Q984" s="51"/>
      <c r="R984" s="51"/>
      <c r="S984" s="51"/>
    </row>
    <row r="985" spans="12:19" x14ac:dyDescent="0.25">
      <c r="L985" s="51"/>
      <c r="M985" s="51"/>
      <c r="N985" s="51">
        <v>983</v>
      </c>
      <c r="O985" s="36">
        <v>700</v>
      </c>
      <c r="P985" s="36">
        <v>985</v>
      </c>
      <c r="Q985" s="51"/>
      <c r="R985" s="51"/>
      <c r="S985" s="51"/>
    </row>
    <row r="986" spans="12:19" x14ac:dyDescent="0.25">
      <c r="L986" s="51"/>
      <c r="M986" s="51"/>
      <c r="N986" s="51">
        <v>984</v>
      </c>
      <c r="O986" s="36">
        <v>700</v>
      </c>
      <c r="P986" s="36">
        <v>985</v>
      </c>
      <c r="Q986" s="51"/>
      <c r="R986" s="51"/>
      <c r="S986" s="51"/>
    </row>
    <row r="987" spans="12:19" x14ac:dyDescent="0.25">
      <c r="L987" s="51"/>
      <c r="M987" s="51"/>
      <c r="N987" s="51">
        <v>985</v>
      </c>
      <c r="O987" s="36">
        <v>700</v>
      </c>
      <c r="P987" s="36">
        <v>985</v>
      </c>
      <c r="Q987" s="51"/>
      <c r="R987" s="51"/>
      <c r="S987" s="51"/>
    </row>
    <row r="988" spans="12:19" x14ac:dyDescent="0.25">
      <c r="L988" s="51"/>
      <c r="M988" s="51"/>
      <c r="N988" s="51">
        <v>986</v>
      </c>
      <c r="O988" s="36">
        <v>700</v>
      </c>
      <c r="P988" s="36">
        <v>985</v>
      </c>
      <c r="Q988" s="51"/>
      <c r="R988" s="51"/>
      <c r="S988" s="51"/>
    </row>
    <row r="989" spans="12:19" x14ac:dyDescent="0.25">
      <c r="L989" s="51"/>
      <c r="M989" s="51"/>
      <c r="N989" s="51">
        <v>987</v>
      </c>
      <c r="O989" s="36">
        <v>700</v>
      </c>
      <c r="P989" s="36">
        <v>985</v>
      </c>
      <c r="Q989" s="51"/>
      <c r="R989" s="51"/>
      <c r="S989" s="51"/>
    </row>
    <row r="990" spans="12:19" x14ac:dyDescent="0.25">
      <c r="L990" s="51"/>
      <c r="M990" s="51"/>
      <c r="N990" s="51">
        <v>988</v>
      </c>
      <c r="O990" s="36">
        <v>700</v>
      </c>
      <c r="P990" s="36">
        <v>985</v>
      </c>
      <c r="Q990" s="51"/>
      <c r="R990" s="51"/>
      <c r="S990" s="51"/>
    </row>
    <row r="991" spans="12:19" x14ac:dyDescent="0.25">
      <c r="L991" s="51"/>
      <c r="M991" s="51"/>
      <c r="N991" s="51">
        <v>989</v>
      </c>
      <c r="O991" s="36">
        <v>700</v>
      </c>
      <c r="P991" s="36">
        <v>985</v>
      </c>
      <c r="Q991" s="51"/>
      <c r="R991" s="51"/>
      <c r="S991" s="51"/>
    </row>
    <row r="992" spans="12:19" x14ac:dyDescent="0.25">
      <c r="L992" s="51"/>
      <c r="M992" s="51"/>
      <c r="N992" s="51">
        <v>990</v>
      </c>
      <c r="O992" s="36">
        <v>700</v>
      </c>
      <c r="P992" s="36">
        <v>985</v>
      </c>
      <c r="Q992" s="51"/>
      <c r="R992" s="51"/>
      <c r="S992" s="51"/>
    </row>
    <row r="993" spans="12:19" x14ac:dyDescent="0.25">
      <c r="L993" s="51"/>
      <c r="M993" s="51"/>
      <c r="N993" s="51">
        <v>991</v>
      </c>
      <c r="O993" s="36">
        <v>700</v>
      </c>
      <c r="P993" s="36">
        <v>985</v>
      </c>
      <c r="Q993" s="51"/>
      <c r="R993" s="51"/>
      <c r="S993" s="51"/>
    </row>
    <row r="994" spans="12:19" x14ac:dyDescent="0.25">
      <c r="L994" s="51"/>
      <c r="M994" s="51"/>
      <c r="N994" s="51">
        <v>992</v>
      </c>
      <c r="O994" s="36">
        <v>700</v>
      </c>
      <c r="P994" s="36">
        <v>985</v>
      </c>
      <c r="Q994" s="51"/>
      <c r="R994" s="51"/>
      <c r="S994" s="51"/>
    </row>
    <row r="995" spans="12:19" x14ac:dyDescent="0.25">
      <c r="L995" s="51"/>
      <c r="M995" s="51"/>
      <c r="N995" s="51">
        <v>993</v>
      </c>
      <c r="O995" s="36">
        <v>700</v>
      </c>
      <c r="P995" s="36">
        <v>985</v>
      </c>
      <c r="Q995" s="51"/>
      <c r="R995" s="51"/>
      <c r="S995" s="51"/>
    </row>
    <row r="996" spans="12:19" x14ac:dyDescent="0.25">
      <c r="L996" s="51"/>
      <c r="M996" s="51"/>
      <c r="N996" s="51">
        <v>994</v>
      </c>
      <c r="O996" s="36">
        <v>700</v>
      </c>
      <c r="P996" s="36">
        <v>985</v>
      </c>
      <c r="Q996" s="51"/>
      <c r="R996" s="51"/>
      <c r="S996" s="51"/>
    </row>
    <row r="997" spans="12:19" x14ac:dyDescent="0.25">
      <c r="L997" s="51"/>
      <c r="M997" s="51"/>
      <c r="N997" s="51">
        <v>995</v>
      </c>
      <c r="O997" s="36">
        <v>700</v>
      </c>
      <c r="P997" s="36">
        <v>985</v>
      </c>
      <c r="Q997" s="51"/>
      <c r="R997" s="51"/>
      <c r="S997" s="51"/>
    </row>
    <row r="998" spans="12:19" x14ac:dyDescent="0.25">
      <c r="L998" s="51"/>
      <c r="M998" s="51"/>
      <c r="N998" s="51">
        <v>996</v>
      </c>
      <c r="O998" s="36">
        <v>700</v>
      </c>
      <c r="P998" s="36">
        <v>985</v>
      </c>
      <c r="Q998" s="51"/>
      <c r="R998" s="51"/>
      <c r="S998" s="51"/>
    </row>
    <row r="999" spans="12:19" x14ac:dyDescent="0.25">
      <c r="L999" s="51"/>
      <c r="M999" s="51"/>
      <c r="N999" s="51">
        <v>997</v>
      </c>
      <c r="O999" s="36">
        <v>700</v>
      </c>
      <c r="P999" s="36">
        <v>985</v>
      </c>
      <c r="Q999" s="51"/>
      <c r="R999" s="51"/>
      <c r="S999" s="51"/>
    </row>
    <row r="1000" spans="12:19" x14ac:dyDescent="0.25">
      <c r="L1000" s="51"/>
      <c r="M1000" s="51"/>
      <c r="N1000" s="51">
        <v>998</v>
      </c>
      <c r="O1000" s="36">
        <v>700</v>
      </c>
      <c r="P1000" s="36">
        <v>985</v>
      </c>
      <c r="Q1000" s="51"/>
      <c r="R1000" s="51"/>
      <c r="S1000" s="51"/>
    </row>
    <row r="1001" spans="12:19" x14ac:dyDescent="0.25">
      <c r="L1001" s="51"/>
      <c r="M1001" s="51"/>
      <c r="N1001" s="51">
        <v>999</v>
      </c>
      <c r="O1001" s="36">
        <v>700</v>
      </c>
      <c r="P1001" s="36">
        <v>985</v>
      </c>
      <c r="Q1001" s="51"/>
      <c r="R1001" s="51"/>
      <c r="S1001" s="51"/>
    </row>
    <row r="1002" spans="12:19" x14ac:dyDescent="0.25">
      <c r="L1002" s="51"/>
      <c r="M1002" s="51"/>
      <c r="N1002" s="51">
        <v>1000</v>
      </c>
      <c r="O1002" s="36">
        <v>700</v>
      </c>
      <c r="P1002" s="36">
        <v>985</v>
      </c>
      <c r="Q1002" s="51"/>
      <c r="R1002" s="51"/>
      <c r="S1002" s="51"/>
    </row>
    <row r="1003" spans="12:19" x14ac:dyDescent="0.25">
      <c r="L1003" s="51"/>
      <c r="M1003" s="51"/>
      <c r="N1003" s="51">
        <v>1001</v>
      </c>
      <c r="O1003" s="36">
        <v>700</v>
      </c>
      <c r="P1003" s="36">
        <v>985</v>
      </c>
      <c r="Q1003" s="51"/>
      <c r="R1003" s="51"/>
      <c r="S1003" s="51"/>
    </row>
    <row r="1004" spans="12:19" x14ac:dyDescent="0.25">
      <c r="L1004" s="51"/>
      <c r="M1004" s="51"/>
      <c r="N1004" s="51">
        <v>1002</v>
      </c>
      <c r="O1004" s="36">
        <v>700</v>
      </c>
      <c r="P1004" s="36">
        <v>985</v>
      </c>
      <c r="Q1004" s="51"/>
      <c r="R1004" s="51"/>
      <c r="S1004" s="51"/>
    </row>
    <row r="1005" spans="12:19" x14ac:dyDescent="0.25">
      <c r="L1005" s="51"/>
      <c r="M1005" s="51"/>
      <c r="N1005" s="51">
        <v>1003</v>
      </c>
      <c r="O1005" s="36">
        <v>700</v>
      </c>
      <c r="P1005" s="36">
        <v>985</v>
      </c>
      <c r="Q1005" s="51"/>
      <c r="R1005" s="51"/>
      <c r="S1005" s="51"/>
    </row>
    <row r="1006" spans="12:19" x14ac:dyDescent="0.25">
      <c r="L1006" s="51"/>
      <c r="M1006" s="51"/>
      <c r="N1006" s="51">
        <v>1004</v>
      </c>
      <c r="O1006" s="36">
        <v>700</v>
      </c>
      <c r="P1006" s="36">
        <v>985</v>
      </c>
      <c r="Q1006" s="51"/>
      <c r="R1006" s="51"/>
      <c r="S1006" s="51"/>
    </row>
    <row r="1007" spans="12:19" x14ac:dyDescent="0.25">
      <c r="L1007" s="51"/>
      <c r="M1007" s="51"/>
      <c r="N1007" s="51">
        <v>1005</v>
      </c>
      <c r="O1007" s="36">
        <v>700</v>
      </c>
      <c r="P1007" s="36">
        <v>985</v>
      </c>
      <c r="Q1007" s="51"/>
      <c r="R1007" s="51"/>
      <c r="S1007" s="51"/>
    </row>
    <row r="1008" spans="12:19" x14ac:dyDescent="0.25">
      <c r="L1008" s="51"/>
      <c r="M1008" s="51"/>
      <c r="N1008" s="51">
        <v>1006</v>
      </c>
      <c r="O1008" s="36">
        <v>700</v>
      </c>
      <c r="P1008" s="36">
        <v>985</v>
      </c>
      <c r="Q1008" s="51"/>
      <c r="R1008" s="51"/>
      <c r="S1008" s="51"/>
    </row>
    <row r="1009" spans="12:19" x14ac:dyDescent="0.25">
      <c r="L1009" s="51"/>
      <c r="M1009" s="51"/>
      <c r="N1009" s="51">
        <v>1007</v>
      </c>
      <c r="O1009" s="36">
        <v>700</v>
      </c>
      <c r="P1009" s="36">
        <v>985</v>
      </c>
      <c r="Q1009" s="51"/>
      <c r="R1009" s="51"/>
      <c r="S1009" s="51"/>
    </row>
    <row r="1010" spans="12:19" x14ac:dyDescent="0.25">
      <c r="L1010" s="51"/>
      <c r="M1010" s="51"/>
      <c r="N1010" s="51">
        <v>1008</v>
      </c>
      <c r="O1010" s="36">
        <v>700</v>
      </c>
      <c r="P1010" s="36">
        <v>985</v>
      </c>
      <c r="Q1010" s="51"/>
      <c r="R1010" s="51"/>
      <c r="S1010" s="51"/>
    </row>
    <row r="1011" spans="12:19" x14ac:dyDescent="0.25">
      <c r="L1011" s="51"/>
      <c r="M1011" s="51"/>
      <c r="N1011" s="51">
        <v>1009</v>
      </c>
      <c r="O1011" s="36">
        <v>700</v>
      </c>
      <c r="P1011" s="36">
        <v>985</v>
      </c>
      <c r="Q1011" s="51"/>
      <c r="R1011" s="51"/>
      <c r="S1011" s="51"/>
    </row>
    <row r="1012" spans="12:19" x14ac:dyDescent="0.25">
      <c r="L1012" s="51"/>
      <c r="M1012" s="51"/>
      <c r="N1012" s="51">
        <v>1010</v>
      </c>
      <c r="O1012" s="36">
        <v>700</v>
      </c>
      <c r="P1012" s="36">
        <v>985</v>
      </c>
      <c r="Q1012" s="51"/>
      <c r="R1012" s="51"/>
      <c r="S1012" s="51"/>
    </row>
    <row r="1013" spans="12:19" x14ac:dyDescent="0.25">
      <c r="L1013" s="51"/>
      <c r="M1013" s="51"/>
      <c r="N1013" s="51">
        <v>1011</v>
      </c>
      <c r="O1013" s="36">
        <v>700</v>
      </c>
      <c r="P1013" s="36">
        <v>985</v>
      </c>
      <c r="Q1013" s="51"/>
      <c r="R1013" s="51"/>
      <c r="S1013" s="51"/>
    </row>
    <row r="1014" spans="12:19" x14ac:dyDescent="0.25">
      <c r="L1014" s="51"/>
      <c r="M1014" s="51"/>
      <c r="N1014" s="51">
        <v>1012</v>
      </c>
      <c r="O1014" s="36">
        <v>700</v>
      </c>
      <c r="P1014" s="36">
        <v>985</v>
      </c>
      <c r="Q1014" s="51"/>
      <c r="R1014" s="51"/>
      <c r="S1014" s="51"/>
    </row>
    <row r="1015" spans="12:19" x14ac:dyDescent="0.25">
      <c r="L1015" s="51"/>
      <c r="M1015" s="51"/>
      <c r="N1015" s="51">
        <v>1013</v>
      </c>
      <c r="O1015" s="36">
        <v>700</v>
      </c>
      <c r="P1015" s="36">
        <v>985</v>
      </c>
      <c r="Q1015" s="51"/>
      <c r="R1015" s="51"/>
      <c r="S1015" s="51"/>
    </row>
    <row r="1016" spans="12:19" x14ac:dyDescent="0.25">
      <c r="L1016" s="51"/>
      <c r="M1016" s="51"/>
      <c r="N1016" s="51">
        <v>1014</v>
      </c>
      <c r="O1016" s="36">
        <v>700</v>
      </c>
      <c r="P1016" s="36">
        <v>985</v>
      </c>
      <c r="Q1016" s="51"/>
      <c r="R1016" s="51"/>
      <c r="S1016" s="51"/>
    </row>
    <row r="1017" spans="12:19" x14ac:dyDescent="0.25">
      <c r="L1017" s="51"/>
      <c r="M1017" s="51"/>
      <c r="N1017" s="51">
        <v>1015</v>
      </c>
      <c r="O1017" s="36">
        <v>700</v>
      </c>
      <c r="P1017" s="36">
        <v>985</v>
      </c>
      <c r="Q1017" s="51"/>
      <c r="R1017" s="51"/>
      <c r="S1017" s="51"/>
    </row>
    <row r="1018" spans="12:19" x14ac:dyDescent="0.25">
      <c r="L1018" s="51"/>
      <c r="M1018" s="51"/>
      <c r="N1018" s="51">
        <v>1016</v>
      </c>
      <c r="O1018" s="36">
        <v>700</v>
      </c>
      <c r="P1018" s="36">
        <v>985</v>
      </c>
      <c r="Q1018" s="51"/>
      <c r="R1018" s="51"/>
      <c r="S1018" s="51"/>
    </row>
    <row r="1019" spans="12:19" x14ac:dyDescent="0.25">
      <c r="L1019" s="51"/>
      <c r="M1019" s="51"/>
      <c r="N1019" s="51">
        <v>1017</v>
      </c>
      <c r="O1019" s="36">
        <v>700</v>
      </c>
      <c r="P1019" s="36">
        <v>985</v>
      </c>
      <c r="Q1019" s="51"/>
      <c r="R1019" s="51"/>
      <c r="S1019" s="51"/>
    </row>
    <row r="1020" spans="12:19" x14ac:dyDescent="0.25">
      <c r="L1020" s="51"/>
      <c r="M1020" s="51"/>
      <c r="N1020" s="51">
        <v>1018</v>
      </c>
      <c r="O1020" s="36">
        <v>700</v>
      </c>
      <c r="P1020" s="36">
        <v>985</v>
      </c>
      <c r="Q1020" s="51"/>
      <c r="R1020" s="51"/>
      <c r="S1020" s="51"/>
    </row>
    <row r="1021" spans="12:19" x14ac:dyDescent="0.25">
      <c r="L1021" s="51"/>
      <c r="M1021" s="51"/>
      <c r="N1021" s="51">
        <v>1019</v>
      </c>
      <c r="O1021" s="36">
        <v>700</v>
      </c>
      <c r="P1021" s="36">
        <v>985</v>
      </c>
      <c r="Q1021" s="51"/>
      <c r="R1021" s="51"/>
      <c r="S1021" s="51"/>
    </row>
    <row r="1022" spans="12:19" x14ac:dyDescent="0.25">
      <c r="L1022" s="51"/>
      <c r="M1022" s="51"/>
      <c r="N1022" s="51">
        <v>1020</v>
      </c>
      <c r="O1022" s="36">
        <v>700</v>
      </c>
      <c r="P1022" s="36">
        <v>985</v>
      </c>
      <c r="Q1022" s="51"/>
      <c r="R1022" s="51"/>
      <c r="S1022" s="51"/>
    </row>
    <row r="1023" spans="12:19" x14ac:dyDescent="0.25">
      <c r="L1023" s="51"/>
      <c r="M1023" s="51"/>
      <c r="N1023" s="51">
        <v>1021</v>
      </c>
      <c r="O1023" s="36">
        <v>700</v>
      </c>
      <c r="P1023" s="36">
        <v>985</v>
      </c>
      <c r="Q1023" s="51"/>
      <c r="R1023" s="51"/>
      <c r="S1023" s="51"/>
    </row>
    <row r="1024" spans="12:19" x14ac:dyDescent="0.25">
      <c r="L1024" s="51"/>
      <c r="M1024" s="51"/>
      <c r="N1024" s="51">
        <v>1022</v>
      </c>
      <c r="O1024" s="36">
        <v>700</v>
      </c>
      <c r="P1024" s="36">
        <v>985</v>
      </c>
      <c r="Q1024" s="51"/>
      <c r="R1024" s="51"/>
      <c r="S1024" s="51"/>
    </row>
    <row r="1025" spans="12:19" x14ac:dyDescent="0.25">
      <c r="L1025" s="51"/>
      <c r="M1025" s="51"/>
      <c r="N1025" s="51">
        <v>1023</v>
      </c>
      <c r="O1025" s="36">
        <v>700</v>
      </c>
      <c r="P1025" s="36">
        <v>985</v>
      </c>
      <c r="Q1025" s="51"/>
      <c r="R1025" s="51"/>
      <c r="S1025" s="51"/>
    </row>
    <row r="1026" spans="12:19" x14ac:dyDescent="0.25">
      <c r="L1026" s="51"/>
      <c r="M1026" s="51"/>
      <c r="N1026" s="51">
        <v>1024</v>
      </c>
      <c r="O1026" s="36">
        <v>700</v>
      </c>
      <c r="P1026" s="36">
        <v>985</v>
      </c>
      <c r="Q1026" s="51"/>
      <c r="R1026" s="51"/>
      <c r="S1026" s="51"/>
    </row>
    <row r="1027" spans="12:19" x14ac:dyDescent="0.25">
      <c r="L1027" s="51"/>
      <c r="M1027" s="51"/>
      <c r="N1027" s="51">
        <v>1025</v>
      </c>
      <c r="O1027" s="36">
        <v>700</v>
      </c>
      <c r="P1027" s="36">
        <v>985</v>
      </c>
      <c r="Q1027" s="51"/>
      <c r="R1027" s="51"/>
      <c r="S1027" s="51"/>
    </row>
    <row r="1028" spans="12:19" x14ac:dyDescent="0.25">
      <c r="L1028" s="51"/>
      <c r="M1028" s="51"/>
      <c r="N1028" s="51">
        <v>1026</v>
      </c>
      <c r="O1028" s="36">
        <v>700</v>
      </c>
      <c r="P1028" s="36">
        <v>985</v>
      </c>
      <c r="Q1028" s="51"/>
      <c r="R1028" s="51"/>
      <c r="S1028" s="51"/>
    </row>
    <row r="1029" spans="12:19" x14ac:dyDescent="0.25">
      <c r="L1029" s="51"/>
      <c r="M1029" s="51"/>
      <c r="N1029" s="51">
        <v>1027</v>
      </c>
      <c r="O1029" s="36">
        <v>700</v>
      </c>
      <c r="P1029" s="36">
        <v>985</v>
      </c>
      <c r="Q1029" s="51"/>
      <c r="R1029" s="51"/>
      <c r="S1029" s="51"/>
    </row>
    <row r="1030" spans="12:19" x14ac:dyDescent="0.25">
      <c r="L1030" s="51"/>
      <c r="M1030" s="51"/>
      <c r="N1030" s="51">
        <v>1028</v>
      </c>
      <c r="O1030" s="36">
        <v>700</v>
      </c>
      <c r="P1030" s="36">
        <v>985</v>
      </c>
      <c r="Q1030" s="51"/>
      <c r="R1030" s="51"/>
      <c r="S1030" s="51"/>
    </row>
    <row r="1031" spans="12:19" x14ac:dyDescent="0.25">
      <c r="L1031" s="51"/>
      <c r="M1031" s="51"/>
      <c r="N1031" s="51">
        <v>1029</v>
      </c>
      <c r="O1031" s="36">
        <v>700</v>
      </c>
      <c r="P1031" s="36">
        <v>985</v>
      </c>
      <c r="Q1031" s="51"/>
      <c r="R1031" s="51"/>
      <c r="S1031" s="51"/>
    </row>
    <row r="1032" spans="12:19" x14ac:dyDescent="0.25">
      <c r="L1032" s="51"/>
      <c r="M1032" s="51"/>
      <c r="N1032" s="51">
        <v>1030</v>
      </c>
      <c r="O1032" s="36">
        <v>700</v>
      </c>
      <c r="P1032" s="36">
        <v>985</v>
      </c>
      <c r="Q1032" s="51"/>
      <c r="R1032" s="51"/>
      <c r="S1032" s="51"/>
    </row>
    <row r="1033" spans="12:19" x14ac:dyDescent="0.25">
      <c r="L1033" s="51"/>
      <c r="M1033" s="51"/>
      <c r="N1033" s="51">
        <v>1031</v>
      </c>
      <c r="O1033" s="36">
        <v>700</v>
      </c>
      <c r="P1033" s="36">
        <v>985</v>
      </c>
      <c r="Q1033" s="51"/>
      <c r="R1033" s="51"/>
      <c r="S1033" s="51"/>
    </row>
    <row r="1034" spans="12:19" x14ac:dyDescent="0.25">
      <c r="L1034" s="51"/>
      <c r="M1034" s="51"/>
      <c r="N1034" s="51">
        <v>1032</v>
      </c>
      <c r="O1034" s="36">
        <v>700</v>
      </c>
      <c r="P1034" s="36">
        <v>985</v>
      </c>
      <c r="Q1034" s="51"/>
      <c r="R1034" s="51"/>
      <c r="S1034" s="51"/>
    </row>
    <row r="1035" spans="12:19" x14ac:dyDescent="0.25">
      <c r="L1035" s="51"/>
      <c r="M1035" s="51"/>
      <c r="N1035" s="51">
        <v>1033</v>
      </c>
      <c r="O1035" s="36">
        <v>700</v>
      </c>
      <c r="P1035" s="36">
        <v>985</v>
      </c>
      <c r="Q1035" s="51"/>
      <c r="R1035" s="51"/>
      <c r="S1035" s="51"/>
    </row>
    <row r="1036" spans="12:19" x14ac:dyDescent="0.25">
      <c r="L1036" s="51"/>
      <c r="M1036" s="51"/>
      <c r="N1036" s="51">
        <v>1034</v>
      </c>
      <c r="O1036" s="36">
        <v>700</v>
      </c>
      <c r="P1036" s="36">
        <v>985</v>
      </c>
      <c r="Q1036" s="51"/>
      <c r="R1036" s="51"/>
      <c r="S1036" s="51"/>
    </row>
    <row r="1037" spans="12:19" x14ac:dyDescent="0.25">
      <c r="L1037" s="51"/>
      <c r="M1037" s="51"/>
      <c r="N1037" s="51">
        <v>1035</v>
      </c>
      <c r="O1037" s="36">
        <v>700</v>
      </c>
      <c r="P1037" s="36">
        <v>985</v>
      </c>
      <c r="Q1037" s="51"/>
      <c r="R1037" s="51"/>
      <c r="S1037" s="51"/>
    </row>
    <row r="1038" spans="12:19" x14ac:dyDescent="0.25">
      <c r="L1038" s="51"/>
      <c r="M1038" s="51"/>
      <c r="N1038" s="51">
        <v>1036</v>
      </c>
      <c r="O1038" s="36">
        <v>700</v>
      </c>
      <c r="P1038" s="36">
        <v>985</v>
      </c>
      <c r="Q1038" s="51"/>
      <c r="R1038" s="51"/>
      <c r="S1038" s="51"/>
    </row>
    <row r="1039" spans="12:19" x14ac:dyDescent="0.25">
      <c r="L1039" s="51"/>
      <c r="M1039" s="51"/>
      <c r="N1039" s="51">
        <v>1037</v>
      </c>
      <c r="O1039" s="36">
        <v>700</v>
      </c>
      <c r="P1039" s="36">
        <v>985</v>
      </c>
      <c r="Q1039" s="51"/>
      <c r="R1039" s="51"/>
      <c r="S1039" s="51"/>
    </row>
    <row r="1040" spans="12:19" x14ac:dyDescent="0.25">
      <c r="L1040" s="51"/>
      <c r="M1040" s="51"/>
      <c r="N1040" s="51">
        <v>1038</v>
      </c>
      <c r="O1040" s="36">
        <v>700</v>
      </c>
      <c r="P1040" s="36">
        <v>985</v>
      </c>
      <c r="Q1040" s="51"/>
      <c r="R1040" s="51"/>
      <c r="S1040" s="51"/>
    </row>
    <row r="1041" spans="12:19" x14ac:dyDescent="0.25">
      <c r="L1041" s="51"/>
      <c r="M1041" s="51"/>
      <c r="N1041" s="51">
        <v>1039</v>
      </c>
      <c r="O1041" s="36">
        <v>700</v>
      </c>
      <c r="P1041" s="36">
        <v>985</v>
      </c>
      <c r="Q1041" s="51"/>
      <c r="R1041" s="51"/>
      <c r="S1041" s="51"/>
    </row>
    <row r="1042" spans="12:19" x14ac:dyDescent="0.25">
      <c r="L1042" s="51"/>
      <c r="M1042" s="51"/>
      <c r="N1042" s="51">
        <v>1040</v>
      </c>
      <c r="O1042" s="36">
        <v>700</v>
      </c>
      <c r="P1042" s="36">
        <v>985</v>
      </c>
      <c r="Q1042" s="51"/>
      <c r="R1042" s="51"/>
      <c r="S1042" s="51"/>
    </row>
    <row r="1043" spans="12:19" x14ac:dyDescent="0.25">
      <c r="L1043" s="51"/>
      <c r="M1043" s="51"/>
      <c r="N1043" s="51">
        <v>1041</v>
      </c>
      <c r="O1043" s="36">
        <v>700</v>
      </c>
      <c r="P1043" s="36">
        <v>985</v>
      </c>
      <c r="Q1043" s="51"/>
      <c r="R1043" s="51"/>
      <c r="S1043" s="51"/>
    </row>
    <row r="1044" spans="12:19" x14ac:dyDescent="0.25">
      <c r="L1044" s="51"/>
      <c r="M1044" s="51"/>
      <c r="N1044" s="51">
        <v>1042</v>
      </c>
      <c r="O1044" s="36">
        <v>700</v>
      </c>
      <c r="P1044" s="36">
        <v>985</v>
      </c>
      <c r="Q1044" s="51"/>
      <c r="R1044" s="51"/>
      <c r="S1044" s="51"/>
    </row>
    <row r="1045" spans="12:19" x14ac:dyDescent="0.25">
      <c r="L1045" s="51"/>
      <c r="M1045" s="51"/>
      <c r="N1045" s="51">
        <v>1043</v>
      </c>
      <c r="O1045" s="36">
        <v>700</v>
      </c>
      <c r="P1045" s="36">
        <v>985</v>
      </c>
      <c r="Q1045" s="51"/>
      <c r="R1045" s="51"/>
      <c r="S1045" s="51"/>
    </row>
    <row r="1046" spans="12:19" x14ac:dyDescent="0.25">
      <c r="L1046" s="51"/>
      <c r="M1046" s="51"/>
      <c r="N1046" s="51">
        <v>1044</v>
      </c>
      <c r="O1046" s="36">
        <v>700</v>
      </c>
      <c r="P1046" s="36">
        <v>985</v>
      </c>
      <c r="Q1046" s="51"/>
      <c r="R1046" s="51"/>
      <c r="S1046" s="51"/>
    </row>
    <row r="1047" spans="12:19" x14ac:dyDescent="0.25">
      <c r="L1047" s="51"/>
      <c r="M1047" s="51"/>
      <c r="N1047" s="51">
        <v>1045</v>
      </c>
      <c r="O1047" s="36">
        <v>700</v>
      </c>
      <c r="P1047" s="36">
        <v>985</v>
      </c>
      <c r="Q1047" s="51"/>
      <c r="R1047" s="51"/>
      <c r="S1047" s="51"/>
    </row>
    <row r="1048" spans="12:19" x14ac:dyDescent="0.25">
      <c r="L1048" s="51"/>
      <c r="M1048" s="51"/>
      <c r="N1048" s="51">
        <v>1046</v>
      </c>
      <c r="O1048" s="36">
        <v>700</v>
      </c>
      <c r="P1048" s="36">
        <v>985</v>
      </c>
      <c r="Q1048" s="51"/>
      <c r="R1048" s="51"/>
      <c r="S1048" s="51"/>
    </row>
    <row r="1049" spans="12:19" x14ac:dyDescent="0.25">
      <c r="L1049" s="51"/>
      <c r="M1049" s="51"/>
      <c r="N1049" s="51">
        <v>1047</v>
      </c>
      <c r="O1049" s="36">
        <v>700</v>
      </c>
      <c r="P1049" s="36">
        <v>985</v>
      </c>
      <c r="Q1049" s="51"/>
      <c r="R1049" s="51"/>
      <c r="S1049" s="51"/>
    </row>
    <row r="1050" spans="12:19" x14ac:dyDescent="0.25">
      <c r="L1050" s="51"/>
      <c r="M1050" s="51"/>
      <c r="N1050" s="51">
        <v>1048</v>
      </c>
      <c r="O1050" s="36">
        <v>700</v>
      </c>
      <c r="P1050" s="36">
        <v>985</v>
      </c>
      <c r="Q1050" s="51"/>
      <c r="R1050" s="51"/>
      <c r="S1050" s="51"/>
    </row>
    <row r="1051" spans="12:19" x14ac:dyDescent="0.25">
      <c r="L1051" s="51"/>
      <c r="M1051" s="51"/>
      <c r="N1051" s="51">
        <v>1049</v>
      </c>
      <c r="O1051" s="36">
        <v>700</v>
      </c>
      <c r="P1051" s="36">
        <v>985</v>
      </c>
      <c r="Q1051" s="51"/>
      <c r="R1051" s="51"/>
      <c r="S1051" s="51"/>
    </row>
    <row r="1052" spans="12:19" x14ac:dyDescent="0.25">
      <c r="L1052" s="51"/>
      <c r="M1052" s="51"/>
      <c r="N1052" s="51">
        <v>1050</v>
      </c>
      <c r="O1052" s="36">
        <v>700</v>
      </c>
      <c r="P1052" s="36">
        <v>985</v>
      </c>
      <c r="Q1052" s="51"/>
      <c r="R1052" s="51"/>
      <c r="S1052" s="51"/>
    </row>
    <row r="1053" spans="12:19" x14ac:dyDescent="0.25">
      <c r="L1053" s="51"/>
      <c r="M1053" s="51"/>
      <c r="N1053" s="51">
        <v>1051</v>
      </c>
      <c r="O1053" s="36">
        <v>700</v>
      </c>
      <c r="P1053" s="36">
        <v>985</v>
      </c>
      <c r="Q1053" s="51"/>
      <c r="R1053" s="51"/>
      <c r="S1053" s="51"/>
    </row>
    <row r="1054" spans="12:19" x14ac:dyDescent="0.25">
      <c r="L1054" s="51"/>
      <c r="M1054" s="51"/>
      <c r="N1054" s="51">
        <v>1052</v>
      </c>
      <c r="O1054" s="36">
        <v>700</v>
      </c>
      <c r="P1054" s="36">
        <v>985</v>
      </c>
      <c r="Q1054" s="51"/>
      <c r="R1054" s="51"/>
      <c r="S1054" s="51"/>
    </row>
    <row r="1055" spans="12:19" x14ac:dyDescent="0.25">
      <c r="L1055" s="51"/>
      <c r="M1055" s="51"/>
      <c r="N1055" s="51">
        <v>1053</v>
      </c>
      <c r="O1055" s="36">
        <v>700</v>
      </c>
      <c r="P1055" s="36">
        <v>985</v>
      </c>
      <c r="Q1055" s="51"/>
      <c r="R1055" s="51"/>
      <c r="S1055" s="51"/>
    </row>
    <row r="1056" spans="12:19" x14ac:dyDescent="0.25">
      <c r="L1056" s="51"/>
      <c r="M1056" s="51"/>
      <c r="N1056" s="51">
        <v>1054</v>
      </c>
      <c r="O1056" s="36">
        <v>700</v>
      </c>
      <c r="P1056" s="36">
        <v>985</v>
      </c>
      <c r="Q1056" s="51"/>
      <c r="R1056" s="51"/>
      <c r="S1056" s="51"/>
    </row>
    <row r="1057" spans="12:19" x14ac:dyDescent="0.25">
      <c r="L1057" s="51"/>
      <c r="M1057" s="51"/>
      <c r="N1057" s="51">
        <v>1055</v>
      </c>
      <c r="O1057" s="36">
        <v>700</v>
      </c>
      <c r="P1057" s="36">
        <v>985</v>
      </c>
      <c r="Q1057" s="51"/>
      <c r="R1057" s="51"/>
      <c r="S1057" s="51"/>
    </row>
    <row r="1058" spans="12:19" x14ac:dyDescent="0.25">
      <c r="L1058" s="51"/>
      <c r="M1058" s="51"/>
      <c r="N1058" s="51">
        <v>1056</v>
      </c>
      <c r="O1058" s="36">
        <v>700</v>
      </c>
      <c r="P1058" s="36">
        <v>985</v>
      </c>
      <c r="Q1058" s="51"/>
      <c r="R1058" s="51"/>
      <c r="S1058" s="51"/>
    </row>
    <row r="1059" spans="12:19" x14ac:dyDescent="0.25">
      <c r="L1059" s="51"/>
      <c r="M1059" s="51"/>
      <c r="N1059" s="51">
        <v>1057</v>
      </c>
      <c r="O1059" s="36">
        <v>700</v>
      </c>
      <c r="P1059" s="36">
        <v>985</v>
      </c>
      <c r="Q1059" s="51"/>
      <c r="R1059" s="51"/>
      <c r="S1059" s="51"/>
    </row>
    <row r="1060" spans="12:19" x14ac:dyDescent="0.25">
      <c r="L1060" s="51"/>
      <c r="M1060" s="51"/>
      <c r="N1060" s="51">
        <v>1058</v>
      </c>
      <c r="O1060" s="36">
        <v>700</v>
      </c>
      <c r="P1060" s="36">
        <v>985</v>
      </c>
      <c r="Q1060" s="51"/>
      <c r="R1060" s="51"/>
      <c r="S1060" s="51"/>
    </row>
    <row r="1061" spans="12:19" x14ac:dyDescent="0.25">
      <c r="L1061" s="51"/>
      <c r="M1061" s="51"/>
      <c r="N1061" s="51">
        <v>1059</v>
      </c>
      <c r="O1061" s="36">
        <v>700</v>
      </c>
      <c r="P1061" s="36">
        <v>985</v>
      </c>
      <c r="Q1061" s="51"/>
      <c r="R1061" s="51"/>
      <c r="S1061" s="51"/>
    </row>
    <row r="1062" spans="12:19" x14ac:dyDescent="0.25">
      <c r="L1062" s="51"/>
      <c r="M1062" s="51"/>
      <c r="N1062" s="51">
        <v>1060</v>
      </c>
      <c r="O1062" s="36">
        <v>700</v>
      </c>
      <c r="P1062" s="36">
        <v>985</v>
      </c>
      <c r="Q1062" s="51"/>
      <c r="R1062" s="51"/>
      <c r="S1062" s="51"/>
    </row>
    <row r="1063" spans="12:19" x14ac:dyDescent="0.25">
      <c r="L1063" s="51"/>
      <c r="M1063" s="51"/>
      <c r="N1063" s="51">
        <v>1061</v>
      </c>
      <c r="O1063" s="36">
        <v>700</v>
      </c>
      <c r="P1063" s="36">
        <v>985</v>
      </c>
      <c r="Q1063" s="51"/>
      <c r="R1063" s="51"/>
      <c r="S1063" s="51"/>
    </row>
    <row r="1064" spans="12:19" x14ac:dyDescent="0.25">
      <c r="L1064" s="51"/>
      <c r="M1064" s="51"/>
      <c r="N1064" s="51">
        <v>1062</v>
      </c>
      <c r="O1064" s="36">
        <v>700</v>
      </c>
      <c r="P1064" s="36">
        <v>985</v>
      </c>
      <c r="Q1064" s="51"/>
      <c r="R1064" s="51"/>
      <c r="S1064" s="51"/>
    </row>
    <row r="1065" spans="12:19" x14ac:dyDescent="0.25">
      <c r="L1065" s="51"/>
      <c r="M1065" s="51"/>
      <c r="N1065" s="51">
        <v>1063</v>
      </c>
      <c r="O1065" s="36">
        <v>700</v>
      </c>
      <c r="P1065" s="36">
        <v>985</v>
      </c>
      <c r="Q1065" s="51"/>
      <c r="R1065" s="51"/>
      <c r="S1065" s="51"/>
    </row>
    <row r="1066" spans="12:19" x14ac:dyDescent="0.25">
      <c r="L1066" s="51"/>
      <c r="M1066" s="51"/>
      <c r="N1066" s="51">
        <v>1064</v>
      </c>
      <c r="O1066" s="36">
        <v>700</v>
      </c>
      <c r="P1066" s="36">
        <v>985</v>
      </c>
      <c r="Q1066" s="51"/>
      <c r="R1066" s="51"/>
      <c r="S1066" s="51"/>
    </row>
    <row r="1067" spans="12:19" x14ac:dyDescent="0.25">
      <c r="L1067" s="51"/>
      <c r="M1067" s="51"/>
      <c r="N1067" s="51">
        <v>1065</v>
      </c>
      <c r="O1067" s="36">
        <v>700</v>
      </c>
      <c r="P1067" s="36">
        <v>985</v>
      </c>
      <c r="Q1067" s="51"/>
      <c r="R1067" s="51"/>
      <c r="S1067" s="51"/>
    </row>
    <row r="1068" spans="12:19" x14ac:dyDescent="0.25">
      <c r="L1068" s="51"/>
      <c r="M1068" s="51"/>
      <c r="N1068" s="51">
        <v>1066</v>
      </c>
      <c r="O1068" s="36">
        <v>700</v>
      </c>
      <c r="P1068" s="36">
        <v>985</v>
      </c>
      <c r="Q1068" s="51"/>
      <c r="R1068" s="51"/>
      <c r="S1068" s="51"/>
    </row>
    <row r="1069" spans="12:19" x14ac:dyDescent="0.25">
      <c r="L1069" s="51"/>
      <c r="M1069" s="51"/>
      <c r="N1069" s="51">
        <v>1067</v>
      </c>
      <c r="O1069" s="36">
        <v>700</v>
      </c>
      <c r="P1069" s="36">
        <v>985</v>
      </c>
      <c r="Q1069" s="51"/>
      <c r="R1069" s="51"/>
      <c r="S1069" s="51"/>
    </row>
    <row r="1070" spans="12:19" x14ac:dyDescent="0.25">
      <c r="L1070" s="51"/>
      <c r="M1070" s="51"/>
      <c r="N1070" s="51">
        <v>1068</v>
      </c>
      <c r="O1070" s="36">
        <v>700</v>
      </c>
      <c r="P1070" s="36">
        <v>985</v>
      </c>
      <c r="Q1070" s="51"/>
      <c r="R1070" s="51"/>
      <c r="S1070" s="51"/>
    </row>
    <row r="1071" spans="12:19" x14ac:dyDescent="0.25">
      <c r="L1071" s="51"/>
      <c r="M1071" s="51"/>
      <c r="N1071" s="51">
        <v>1069</v>
      </c>
      <c r="O1071" s="36">
        <v>700</v>
      </c>
      <c r="P1071" s="36">
        <v>985</v>
      </c>
      <c r="Q1071" s="51"/>
      <c r="R1071" s="51"/>
      <c r="S1071" s="51"/>
    </row>
    <row r="1072" spans="12:19" x14ac:dyDescent="0.25">
      <c r="L1072" s="51"/>
      <c r="M1072" s="51"/>
      <c r="N1072" s="51">
        <v>1070</v>
      </c>
      <c r="O1072" s="36">
        <v>700</v>
      </c>
      <c r="P1072" s="36">
        <v>985</v>
      </c>
      <c r="Q1072" s="51"/>
      <c r="R1072" s="51"/>
      <c r="S1072" s="51"/>
    </row>
    <row r="1073" spans="12:19" x14ac:dyDescent="0.25">
      <c r="L1073" s="51"/>
      <c r="M1073" s="51"/>
      <c r="N1073" s="51">
        <v>1071</v>
      </c>
      <c r="O1073" s="36">
        <v>700</v>
      </c>
      <c r="P1073" s="36">
        <v>985</v>
      </c>
      <c r="Q1073" s="51"/>
      <c r="R1073" s="51"/>
      <c r="S1073" s="51"/>
    </row>
    <row r="1074" spans="12:19" x14ac:dyDescent="0.25">
      <c r="L1074" s="51"/>
      <c r="M1074" s="51"/>
      <c r="N1074" s="51">
        <v>1072</v>
      </c>
      <c r="O1074" s="36">
        <v>700</v>
      </c>
      <c r="P1074" s="36">
        <v>985</v>
      </c>
      <c r="Q1074" s="51"/>
      <c r="R1074" s="51"/>
      <c r="S1074" s="51"/>
    </row>
    <row r="1075" spans="12:19" x14ac:dyDescent="0.25">
      <c r="L1075" s="51"/>
      <c r="M1075" s="51"/>
      <c r="N1075" s="51">
        <v>1073</v>
      </c>
      <c r="O1075" s="36">
        <v>700</v>
      </c>
      <c r="P1075" s="36">
        <v>985</v>
      </c>
      <c r="Q1075" s="51"/>
      <c r="R1075" s="51"/>
      <c r="S1075" s="51"/>
    </row>
    <row r="1076" spans="12:19" x14ac:dyDescent="0.25">
      <c r="L1076" s="51"/>
      <c r="M1076" s="51"/>
      <c r="N1076" s="51">
        <v>1074</v>
      </c>
      <c r="O1076" s="36">
        <v>700</v>
      </c>
      <c r="P1076" s="36">
        <v>985</v>
      </c>
      <c r="Q1076" s="51"/>
      <c r="R1076" s="51"/>
      <c r="S1076" s="51"/>
    </row>
    <row r="1077" spans="12:19" x14ac:dyDescent="0.25">
      <c r="L1077" s="51"/>
      <c r="M1077" s="51"/>
      <c r="N1077" s="51">
        <v>1075</v>
      </c>
      <c r="O1077" s="36">
        <v>700</v>
      </c>
      <c r="P1077" s="36">
        <v>985</v>
      </c>
      <c r="Q1077" s="51"/>
      <c r="R1077" s="51"/>
      <c r="S1077" s="51"/>
    </row>
    <row r="1078" spans="12:19" x14ac:dyDescent="0.25">
      <c r="L1078" s="51"/>
      <c r="M1078" s="51"/>
      <c r="N1078" s="51">
        <v>1076</v>
      </c>
      <c r="O1078" s="36">
        <v>700</v>
      </c>
      <c r="P1078" s="36">
        <v>985</v>
      </c>
      <c r="Q1078" s="51"/>
      <c r="R1078" s="51"/>
      <c r="S1078" s="51"/>
    </row>
    <row r="1079" spans="12:19" x14ac:dyDescent="0.25">
      <c r="L1079" s="51"/>
      <c r="M1079" s="51"/>
      <c r="N1079" s="51">
        <v>1077</v>
      </c>
      <c r="O1079" s="36">
        <v>700</v>
      </c>
      <c r="P1079" s="36">
        <v>985</v>
      </c>
      <c r="Q1079" s="51"/>
      <c r="R1079" s="51"/>
      <c r="S1079" s="51"/>
    </row>
    <row r="1080" spans="12:19" x14ac:dyDescent="0.25">
      <c r="L1080" s="51"/>
      <c r="M1080" s="51"/>
      <c r="N1080" s="51">
        <v>1078</v>
      </c>
      <c r="O1080" s="36">
        <v>700</v>
      </c>
      <c r="P1080" s="36">
        <v>985</v>
      </c>
      <c r="Q1080" s="51"/>
      <c r="R1080" s="51"/>
      <c r="S1080" s="51"/>
    </row>
    <row r="1081" spans="12:19" x14ac:dyDescent="0.25">
      <c r="L1081" s="51"/>
      <c r="M1081" s="51"/>
      <c r="N1081" s="51">
        <v>1079</v>
      </c>
      <c r="O1081" s="36">
        <v>700</v>
      </c>
      <c r="P1081" s="36">
        <v>985</v>
      </c>
      <c r="Q1081" s="51"/>
      <c r="R1081" s="51"/>
      <c r="S1081" s="51"/>
    </row>
    <row r="1082" spans="12:19" x14ac:dyDescent="0.25">
      <c r="L1082" s="51"/>
      <c r="M1082" s="51"/>
      <c r="N1082" s="51">
        <v>1080</v>
      </c>
      <c r="O1082" s="36">
        <v>700</v>
      </c>
      <c r="P1082" s="36">
        <v>985</v>
      </c>
      <c r="Q1082" s="51"/>
      <c r="R1082" s="51"/>
      <c r="S1082" s="51"/>
    </row>
    <row r="1083" spans="12:19" x14ac:dyDescent="0.25">
      <c r="L1083" s="51"/>
      <c r="M1083" s="51"/>
      <c r="N1083" s="51">
        <v>1081</v>
      </c>
      <c r="O1083" s="36">
        <v>700</v>
      </c>
      <c r="P1083" s="36">
        <v>985</v>
      </c>
      <c r="Q1083" s="51"/>
      <c r="R1083" s="51"/>
      <c r="S1083" s="51"/>
    </row>
    <row r="1084" spans="12:19" x14ac:dyDescent="0.25">
      <c r="L1084" s="51"/>
      <c r="M1084" s="51"/>
      <c r="N1084" s="51">
        <v>1082</v>
      </c>
      <c r="O1084" s="36">
        <v>700</v>
      </c>
      <c r="P1084" s="36">
        <v>985</v>
      </c>
      <c r="Q1084" s="51"/>
      <c r="R1084" s="51"/>
      <c r="S1084" s="51"/>
    </row>
    <row r="1085" spans="12:19" x14ac:dyDescent="0.25">
      <c r="L1085" s="51"/>
      <c r="M1085" s="51"/>
      <c r="N1085" s="51">
        <v>1083</v>
      </c>
      <c r="O1085" s="36">
        <v>700</v>
      </c>
      <c r="P1085" s="36">
        <v>985</v>
      </c>
      <c r="Q1085" s="51"/>
      <c r="R1085" s="51"/>
      <c r="S1085" s="51"/>
    </row>
    <row r="1086" spans="12:19" x14ac:dyDescent="0.25">
      <c r="L1086" s="51"/>
      <c r="M1086" s="51"/>
      <c r="N1086" s="51">
        <v>1084</v>
      </c>
      <c r="O1086" s="36">
        <v>700</v>
      </c>
      <c r="P1086" s="36">
        <v>985</v>
      </c>
      <c r="Q1086" s="51"/>
      <c r="R1086" s="51"/>
      <c r="S1086" s="51"/>
    </row>
    <row r="1087" spans="12:19" x14ac:dyDescent="0.25">
      <c r="L1087" s="51"/>
      <c r="M1087" s="51"/>
      <c r="N1087" s="51">
        <v>1085</v>
      </c>
      <c r="O1087" s="36">
        <v>700</v>
      </c>
      <c r="P1087" s="36">
        <v>985</v>
      </c>
      <c r="Q1087" s="51"/>
      <c r="R1087" s="51"/>
      <c r="S1087" s="51"/>
    </row>
    <row r="1088" spans="12:19" x14ac:dyDescent="0.25">
      <c r="L1088" s="51"/>
      <c r="M1088" s="51"/>
      <c r="N1088" s="51">
        <v>1086</v>
      </c>
      <c r="O1088" s="36">
        <v>700</v>
      </c>
      <c r="P1088" s="36">
        <v>985</v>
      </c>
      <c r="Q1088" s="51"/>
      <c r="R1088" s="51"/>
      <c r="S1088" s="51"/>
    </row>
    <row r="1089" spans="12:19" x14ac:dyDescent="0.25">
      <c r="L1089" s="51"/>
      <c r="M1089" s="51"/>
      <c r="N1089" s="51">
        <v>1087</v>
      </c>
      <c r="O1089" s="36">
        <v>700</v>
      </c>
      <c r="P1089" s="36">
        <v>985</v>
      </c>
      <c r="Q1089" s="51"/>
      <c r="R1089" s="51"/>
      <c r="S1089" s="51"/>
    </row>
    <row r="1090" spans="12:19" x14ac:dyDescent="0.25">
      <c r="L1090" s="51"/>
      <c r="M1090" s="51"/>
      <c r="N1090" s="51">
        <v>1088</v>
      </c>
      <c r="O1090" s="36">
        <v>700</v>
      </c>
      <c r="P1090" s="36">
        <v>985</v>
      </c>
      <c r="Q1090" s="51"/>
      <c r="R1090" s="51"/>
      <c r="S1090" s="51"/>
    </row>
    <row r="1091" spans="12:19" x14ac:dyDescent="0.25">
      <c r="L1091" s="51"/>
      <c r="M1091" s="51"/>
      <c r="N1091" s="51">
        <v>1089</v>
      </c>
      <c r="O1091" s="36">
        <v>700</v>
      </c>
      <c r="P1091" s="36">
        <v>985</v>
      </c>
      <c r="Q1091" s="51"/>
      <c r="R1091" s="51"/>
      <c r="S1091" s="51"/>
    </row>
    <row r="1092" spans="12:19" x14ac:dyDescent="0.25">
      <c r="L1092" s="51"/>
      <c r="M1092" s="51"/>
      <c r="N1092" s="51">
        <v>1090</v>
      </c>
      <c r="O1092" s="36">
        <v>700</v>
      </c>
      <c r="P1092" s="36">
        <v>985</v>
      </c>
      <c r="Q1092" s="51"/>
      <c r="R1092" s="51"/>
      <c r="S1092" s="51"/>
    </row>
    <row r="1093" spans="12:19" x14ac:dyDescent="0.25">
      <c r="L1093" s="51"/>
      <c r="M1093" s="51"/>
      <c r="N1093" s="51">
        <v>1091</v>
      </c>
      <c r="O1093" s="36">
        <v>700</v>
      </c>
      <c r="P1093" s="36">
        <v>985</v>
      </c>
      <c r="Q1093" s="51"/>
      <c r="R1093" s="51"/>
      <c r="S1093" s="51"/>
    </row>
    <row r="1094" spans="12:19" x14ac:dyDescent="0.25">
      <c r="L1094" s="51"/>
      <c r="M1094" s="51"/>
      <c r="N1094" s="51">
        <v>1092</v>
      </c>
      <c r="O1094" s="36">
        <v>700</v>
      </c>
      <c r="P1094" s="36">
        <v>985</v>
      </c>
      <c r="Q1094" s="51"/>
      <c r="R1094" s="51"/>
      <c r="S1094" s="51"/>
    </row>
    <row r="1095" spans="12:19" x14ac:dyDescent="0.25">
      <c r="L1095" s="51"/>
      <c r="M1095" s="51"/>
      <c r="N1095" s="51">
        <v>1093</v>
      </c>
      <c r="O1095" s="36">
        <v>700</v>
      </c>
      <c r="P1095" s="36">
        <v>985</v>
      </c>
      <c r="Q1095" s="51"/>
      <c r="R1095" s="51"/>
      <c r="S1095" s="51"/>
    </row>
    <row r="1096" spans="12:19" x14ac:dyDescent="0.25">
      <c r="L1096" s="51"/>
      <c r="M1096" s="51"/>
      <c r="N1096" s="51">
        <v>1094</v>
      </c>
      <c r="O1096" s="36">
        <v>700</v>
      </c>
      <c r="P1096" s="36">
        <v>985</v>
      </c>
      <c r="Q1096" s="51"/>
      <c r="R1096" s="51"/>
      <c r="S1096" s="51"/>
    </row>
    <row r="1097" spans="12:19" x14ac:dyDescent="0.25">
      <c r="L1097" s="51"/>
      <c r="M1097" s="51"/>
      <c r="N1097" s="51">
        <v>1095</v>
      </c>
      <c r="O1097" s="36">
        <v>700</v>
      </c>
      <c r="P1097" s="36">
        <v>985</v>
      </c>
      <c r="Q1097" s="51"/>
      <c r="R1097" s="51"/>
      <c r="S1097" s="51"/>
    </row>
    <row r="1098" spans="12:19" x14ac:dyDescent="0.25">
      <c r="L1098" s="51"/>
      <c r="M1098" s="51"/>
      <c r="N1098" s="51">
        <v>1096</v>
      </c>
      <c r="O1098" s="36">
        <v>700</v>
      </c>
      <c r="P1098" s="36">
        <v>985</v>
      </c>
      <c r="Q1098" s="51"/>
      <c r="R1098" s="51"/>
      <c r="S1098" s="51"/>
    </row>
    <row r="1099" spans="12:19" x14ac:dyDescent="0.25">
      <c r="L1099" s="51"/>
      <c r="M1099" s="51"/>
      <c r="N1099" s="51">
        <v>1097</v>
      </c>
      <c r="O1099" s="36">
        <v>700</v>
      </c>
      <c r="P1099" s="36">
        <v>985</v>
      </c>
      <c r="Q1099" s="51"/>
      <c r="R1099" s="51"/>
      <c r="S1099" s="51"/>
    </row>
    <row r="1100" spans="12:19" x14ac:dyDescent="0.25">
      <c r="L1100" s="51"/>
      <c r="M1100" s="51"/>
      <c r="N1100" s="51">
        <v>1098</v>
      </c>
      <c r="O1100" s="36">
        <v>700</v>
      </c>
      <c r="P1100" s="36">
        <v>985</v>
      </c>
      <c r="Q1100" s="51"/>
      <c r="R1100" s="51"/>
      <c r="S1100" s="51"/>
    </row>
    <row r="1101" spans="12:19" x14ac:dyDescent="0.25">
      <c r="L1101" s="51"/>
      <c r="M1101" s="51"/>
      <c r="N1101" s="51">
        <v>1099</v>
      </c>
      <c r="O1101" s="36">
        <v>700</v>
      </c>
      <c r="P1101" s="36">
        <v>985</v>
      </c>
      <c r="Q1101" s="51"/>
      <c r="R1101" s="51"/>
      <c r="S1101" s="51"/>
    </row>
    <row r="1102" spans="12:19" x14ac:dyDescent="0.25">
      <c r="L1102" s="51"/>
      <c r="M1102" s="51"/>
      <c r="N1102" s="51">
        <v>1100</v>
      </c>
      <c r="O1102" s="36">
        <v>700</v>
      </c>
      <c r="P1102" s="36">
        <v>985</v>
      </c>
      <c r="Q1102" s="51"/>
      <c r="R1102" s="51"/>
      <c r="S1102" s="51"/>
    </row>
    <row r="1103" spans="12:19" x14ac:dyDescent="0.25">
      <c r="L1103" s="51"/>
      <c r="M1103" s="51"/>
      <c r="N1103" s="51">
        <v>1101</v>
      </c>
      <c r="O1103" s="36">
        <v>700</v>
      </c>
      <c r="P1103" s="36">
        <v>985</v>
      </c>
      <c r="Q1103" s="51"/>
      <c r="R1103" s="51"/>
      <c r="S1103" s="51"/>
    </row>
    <row r="1104" spans="12:19" x14ac:dyDescent="0.25">
      <c r="L1104" s="51"/>
      <c r="M1104" s="51"/>
      <c r="N1104" s="51">
        <v>1102</v>
      </c>
      <c r="O1104" s="36">
        <v>700</v>
      </c>
      <c r="P1104" s="36">
        <v>985</v>
      </c>
      <c r="Q1104" s="51"/>
      <c r="R1104" s="51"/>
      <c r="S1104" s="51"/>
    </row>
    <row r="1105" spans="12:19" x14ac:dyDescent="0.25">
      <c r="L1105" s="51"/>
      <c r="M1105" s="51"/>
      <c r="N1105" s="51">
        <v>1103</v>
      </c>
      <c r="O1105" s="36">
        <v>700</v>
      </c>
      <c r="P1105" s="36">
        <v>985</v>
      </c>
      <c r="Q1105" s="51"/>
      <c r="R1105" s="51"/>
      <c r="S1105" s="51"/>
    </row>
    <row r="1106" spans="12:19" x14ac:dyDescent="0.25">
      <c r="L1106" s="51"/>
      <c r="M1106" s="51"/>
      <c r="N1106" s="51">
        <v>1104</v>
      </c>
      <c r="O1106" s="36">
        <v>700</v>
      </c>
      <c r="P1106" s="36">
        <v>985</v>
      </c>
      <c r="Q1106" s="51"/>
      <c r="R1106" s="51"/>
      <c r="S1106" s="51"/>
    </row>
    <row r="1107" spans="12:19" x14ac:dyDescent="0.25">
      <c r="L1107" s="51"/>
      <c r="M1107" s="51"/>
      <c r="N1107" s="51">
        <v>1105</v>
      </c>
      <c r="O1107" s="36">
        <v>700</v>
      </c>
      <c r="P1107" s="36">
        <v>985</v>
      </c>
      <c r="Q1107" s="51"/>
      <c r="R1107" s="51"/>
      <c r="S1107" s="51"/>
    </row>
    <row r="1108" spans="12:19" x14ac:dyDescent="0.25">
      <c r="L1108" s="51"/>
      <c r="M1108" s="51"/>
      <c r="N1108" s="51">
        <v>1106</v>
      </c>
      <c r="O1108" s="36">
        <v>700</v>
      </c>
      <c r="P1108" s="36">
        <v>985</v>
      </c>
      <c r="Q1108" s="51"/>
      <c r="R1108" s="51"/>
      <c r="S1108" s="51"/>
    </row>
    <row r="1109" spans="12:19" x14ac:dyDescent="0.25">
      <c r="L1109" s="51"/>
      <c r="M1109" s="51"/>
      <c r="N1109" s="51">
        <v>1107</v>
      </c>
      <c r="O1109" s="36">
        <v>700</v>
      </c>
      <c r="P1109" s="36">
        <v>985</v>
      </c>
      <c r="Q1109" s="51"/>
      <c r="R1109" s="51"/>
      <c r="S1109" s="51"/>
    </row>
    <row r="1110" spans="12:19" x14ac:dyDescent="0.25">
      <c r="L1110" s="51"/>
      <c r="M1110" s="51"/>
      <c r="N1110" s="51">
        <v>1108</v>
      </c>
      <c r="O1110" s="36">
        <v>700</v>
      </c>
      <c r="P1110" s="36">
        <v>985</v>
      </c>
      <c r="Q1110" s="51"/>
      <c r="R1110" s="51"/>
      <c r="S1110" s="51"/>
    </row>
    <row r="1111" spans="12:19" x14ac:dyDescent="0.25">
      <c r="L1111" s="51"/>
      <c r="M1111" s="51"/>
      <c r="N1111" s="51">
        <v>1109</v>
      </c>
      <c r="O1111" s="36">
        <v>700</v>
      </c>
      <c r="P1111" s="36">
        <v>985</v>
      </c>
      <c r="Q1111" s="51"/>
      <c r="R1111" s="51"/>
      <c r="S1111" s="51"/>
    </row>
    <row r="1112" spans="12:19" x14ac:dyDescent="0.25">
      <c r="L1112" s="51"/>
      <c r="M1112" s="51"/>
      <c r="N1112" s="51">
        <v>1110</v>
      </c>
      <c r="O1112" s="36">
        <v>700</v>
      </c>
      <c r="P1112" s="36">
        <v>985</v>
      </c>
      <c r="Q1112" s="51"/>
      <c r="R1112" s="51"/>
      <c r="S1112" s="51"/>
    </row>
    <row r="1113" spans="12:19" x14ac:dyDescent="0.25">
      <c r="L1113" s="51"/>
      <c r="M1113" s="51"/>
      <c r="N1113" s="51">
        <v>1111</v>
      </c>
      <c r="O1113" s="36">
        <v>700</v>
      </c>
      <c r="P1113" s="36">
        <v>985</v>
      </c>
      <c r="Q1113" s="51"/>
      <c r="R1113" s="51"/>
      <c r="S1113" s="51"/>
    </row>
    <row r="1114" spans="12:19" x14ac:dyDescent="0.25">
      <c r="L1114" s="51"/>
      <c r="M1114" s="51"/>
      <c r="N1114" s="51">
        <v>1112</v>
      </c>
      <c r="O1114" s="36">
        <v>700</v>
      </c>
      <c r="P1114" s="36">
        <v>985</v>
      </c>
      <c r="Q1114" s="51"/>
      <c r="R1114" s="51"/>
      <c r="S1114" s="51"/>
    </row>
    <row r="1115" spans="12:19" x14ac:dyDescent="0.25">
      <c r="L1115" s="51"/>
      <c r="M1115" s="51"/>
      <c r="N1115" s="51">
        <v>1113</v>
      </c>
      <c r="O1115" s="36">
        <v>700</v>
      </c>
      <c r="P1115" s="36">
        <v>985</v>
      </c>
      <c r="Q1115" s="51"/>
      <c r="R1115" s="51"/>
      <c r="S1115" s="51"/>
    </row>
    <row r="1116" spans="12:19" x14ac:dyDescent="0.25">
      <c r="L1116" s="51"/>
      <c r="M1116" s="51"/>
      <c r="N1116" s="51">
        <v>1114</v>
      </c>
      <c r="O1116" s="36">
        <v>700</v>
      </c>
      <c r="P1116" s="36">
        <v>985</v>
      </c>
      <c r="Q1116" s="51"/>
      <c r="R1116" s="51"/>
      <c r="S1116" s="51"/>
    </row>
    <row r="1117" spans="12:19" x14ac:dyDescent="0.25">
      <c r="L1117" s="51"/>
      <c r="M1117" s="51"/>
      <c r="N1117" s="51">
        <v>1115</v>
      </c>
      <c r="O1117" s="36">
        <v>700</v>
      </c>
      <c r="P1117" s="36">
        <v>985</v>
      </c>
      <c r="Q1117" s="51"/>
      <c r="R1117" s="51"/>
      <c r="S1117" s="51"/>
    </row>
    <row r="1118" spans="12:19" x14ac:dyDescent="0.25">
      <c r="L1118" s="51"/>
      <c r="M1118" s="51"/>
      <c r="N1118" s="51">
        <v>1116</v>
      </c>
      <c r="O1118" s="36">
        <v>700</v>
      </c>
      <c r="P1118" s="36">
        <v>985</v>
      </c>
      <c r="Q1118" s="51"/>
      <c r="R1118" s="51"/>
      <c r="S1118" s="51"/>
    </row>
    <row r="1119" spans="12:19" x14ac:dyDescent="0.25">
      <c r="L1119" s="51"/>
      <c r="M1119" s="51"/>
      <c r="N1119" s="51">
        <v>1117</v>
      </c>
      <c r="O1119" s="36">
        <v>700</v>
      </c>
      <c r="P1119" s="36">
        <v>985</v>
      </c>
      <c r="Q1119" s="51"/>
      <c r="R1119" s="51"/>
      <c r="S1119" s="51"/>
    </row>
    <row r="1120" spans="12:19" x14ac:dyDescent="0.25">
      <c r="L1120" s="51"/>
      <c r="M1120" s="51"/>
      <c r="N1120" s="51">
        <v>1118</v>
      </c>
      <c r="O1120" s="36">
        <v>700</v>
      </c>
      <c r="P1120" s="36">
        <v>985</v>
      </c>
      <c r="Q1120" s="51"/>
      <c r="R1120" s="51"/>
      <c r="S1120" s="51"/>
    </row>
    <row r="1121" spans="12:19" x14ac:dyDescent="0.25">
      <c r="L1121" s="51"/>
      <c r="M1121" s="51"/>
      <c r="N1121" s="51">
        <v>1119</v>
      </c>
      <c r="O1121" s="36">
        <v>700</v>
      </c>
      <c r="P1121" s="36">
        <v>985</v>
      </c>
      <c r="Q1121" s="51"/>
      <c r="R1121" s="51"/>
      <c r="S1121" s="51"/>
    </row>
    <row r="1122" spans="12:19" x14ac:dyDescent="0.25">
      <c r="L1122" s="51"/>
      <c r="M1122" s="51"/>
      <c r="N1122" s="51">
        <v>1120</v>
      </c>
      <c r="O1122" s="36">
        <v>700</v>
      </c>
      <c r="P1122" s="36">
        <v>985</v>
      </c>
      <c r="Q1122" s="51"/>
      <c r="R1122" s="51"/>
      <c r="S1122" s="51"/>
    </row>
    <row r="1123" spans="12:19" x14ac:dyDescent="0.25">
      <c r="L1123" s="51"/>
      <c r="M1123" s="51"/>
      <c r="N1123" s="51">
        <v>1121</v>
      </c>
      <c r="O1123" s="36">
        <v>700</v>
      </c>
      <c r="P1123" s="36">
        <v>985</v>
      </c>
      <c r="Q1123" s="51"/>
      <c r="R1123" s="51"/>
      <c r="S1123" s="51"/>
    </row>
    <row r="1124" spans="12:19" x14ac:dyDescent="0.25">
      <c r="L1124" s="51"/>
      <c r="M1124" s="51"/>
      <c r="N1124" s="51">
        <v>1122</v>
      </c>
      <c r="O1124" s="36">
        <v>700</v>
      </c>
      <c r="P1124" s="36">
        <v>985</v>
      </c>
      <c r="Q1124" s="51"/>
      <c r="R1124" s="51"/>
      <c r="S1124" s="51"/>
    </row>
    <row r="1125" spans="12:19" x14ac:dyDescent="0.25">
      <c r="L1125" s="51"/>
      <c r="M1125" s="51"/>
      <c r="N1125" s="51">
        <v>1123</v>
      </c>
      <c r="O1125" s="36">
        <v>700</v>
      </c>
      <c r="P1125" s="36">
        <v>985</v>
      </c>
      <c r="Q1125" s="51"/>
      <c r="R1125" s="51"/>
      <c r="S1125" s="51"/>
    </row>
    <row r="1126" spans="12:19" x14ac:dyDescent="0.25">
      <c r="L1126" s="51"/>
      <c r="M1126" s="51"/>
      <c r="N1126" s="51">
        <v>1124</v>
      </c>
      <c r="O1126" s="36">
        <v>700</v>
      </c>
      <c r="P1126" s="36">
        <v>985</v>
      </c>
      <c r="Q1126" s="51"/>
      <c r="R1126" s="51"/>
      <c r="S1126" s="51"/>
    </row>
    <row r="1127" spans="12:19" x14ac:dyDescent="0.25">
      <c r="L1127" s="51"/>
      <c r="M1127" s="51"/>
      <c r="N1127" s="51">
        <v>1125</v>
      </c>
      <c r="O1127" s="36">
        <v>700</v>
      </c>
      <c r="P1127" s="36">
        <v>985</v>
      </c>
      <c r="Q1127" s="51"/>
      <c r="R1127" s="51"/>
      <c r="S1127" s="51"/>
    </row>
    <row r="1128" spans="12:19" x14ac:dyDescent="0.25">
      <c r="L1128" s="51"/>
      <c r="M1128" s="51"/>
      <c r="N1128" s="51">
        <v>1126</v>
      </c>
      <c r="O1128" s="36">
        <v>700</v>
      </c>
      <c r="P1128" s="36">
        <v>985</v>
      </c>
      <c r="Q1128" s="51"/>
      <c r="R1128" s="51"/>
      <c r="S1128" s="51"/>
    </row>
    <row r="1129" spans="12:19" x14ac:dyDescent="0.25">
      <c r="L1129" s="51"/>
      <c r="M1129" s="51"/>
      <c r="N1129" s="51">
        <v>1127</v>
      </c>
      <c r="O1129" s="36">
        <v>700</v>
      </c>
      <c r="P1129" s="36">
        <v>985</v>
      </c>
      <c r="Q1129" s="51"/>
      <c r="R1129" s="51"/>
      <c r="S1129" s="51"/>
    </row>
    <row r="1130" spans="12:19" x14ac:dyDescent="0.25">
      <c r="L1130" s="51"/>
      <c r="M1130" s="51"/>
      <c r="N1130" s="51">
        <v>1128</v>
      </c>
      <c r="O1130" s="36">
        <v>700</v>
      </c>
      <c r="P1130" s="36">
        <v>985</v>
      </c>
      <c r="Q1130" s="51"/>
      <c r="R1130" s="51"/>
      <c r="S1130" s="51"/>
    </row>
    <row r="1131" spans="12:19" x14ac:dyDescent="0.25">
      <c r="L1131" s="51"/>
      <c r="M1131" s="51"/>
      <c r="N1131" s="51">
        <v>1129</v>
      </c>
      <c r="O1131" s="36">
        <v>700</v>
      </c>
      <c r="P1131" s="36">
        <v>985</v>
      </c>
      <c r="Q1131" s="51"/>
      <c r="R1131" s="51"/>
      <c r="S1131" s="51"/>
    </row>
    <row r="1132" spans="12:19" x14ac:dyDescent="0.25">
      <c r="L1132" s="51"/>
      <c r="M1132" s="51"/>
      <c r="N1132" s="51">
        <v>1130</v>
      </c>
      <c r="O1132" s="36">
        <v>700</v>
      </c>
      <c r="P1132" s="36">
        <v>985</v>
      </c>
      <c r="Q1132" s="51"/>
      <c r="R1132" s="51"/>
      <c r="S1132" s="51"/>
    </row>
    <row r="1133" spans="12:19" x14ac:dyDescent="0.25">
      <c r="L1133" s="51"/>
      <c r="M1133" s="51"/>
      <c r="N1133" s="51">
        <v>1131</v>
      </c>
      <c r="O1133" s="36">
        <v>700</v>
      </c>
      <c r="P1133" s="36">
        <v>985</v>
      </c>
      <c r="Q1133" s="51"/>
      <c r="R1133" s="51"/>
      <c r="S1133" s="51"/>
    </row>
    <row r="1134" spans="12:19" x14ac:dyDescent="0.25">
      <c r="L1134" s="51"/>
      <c r="M1134" s="51"/>
      <c r="N1134" s="51">
        <v>1132</v>
      </c>
      <c r="O1134" s="36">
        <v>700</v>
      </c>
      <c r="P1134" s="36">
        <v>985</v>
      </c>
      <c r="Q1134" s="51"/>
      <c r="R1134" s="51"/>
      <c r="S1134" s="51"/>
    </row>
    <row r="1135" spans="12:19" x14ac:dyDescent="0.25">
      <c r="L1135" s="51"/>
      <c r="M1135" s="51"/>
      <c r="N1135" s="51">
        <v>1133</v>
      </c>
      <c r="O1135" s="36">
        <v>700</v>
      </c>
      <c r="P1135" s="36">
        <v>985</v>
      </c>
      <c r="Q1135" s="51"/>
      <c r="R1135" s="51"/>
      <c r="S1135" s="51"/>
    </row>
    <row r="1136" spans="12:19" x14ac:dyDescent="0.25">
      <c r="L1136" s="51"/>
      <c r="M1136" s="51"/>
      <c r="N1136" s="51">
        <v>1134</v>
      </c>
      <c r="O1136" s="36">
        <v>700</v>
      </c>
      <c r="P1136" s="36">
        <v>985</v>
      </c>
      <c r="Q1136" s="51"/>
      <c r="R1136" s="51"/>
      <c r="S1136" s="51"/>
    </row>
    <row r="1137" spans="12:19" x14ac:dyDescent="0.25">
      <c r="L1137" s="51"/>
      <c r="M1137" s="51"/>
      <c r="N1137" s="51">
        <v>1135</v>
      </c>
      <c r="O1137" s="36">
        <v>700</v>
      </c>
      <c r="P1137" s="36">
        <v>985</v>
      </c>
      <c r="Q1137" s="51"/>
      <c r="R1137" s="51"/>
      <c r="S1137" s="51"/>
    </row>
    <row r="1138" spans="12:19" x14ac:dyDescent="0.25">
      <c r="L1138" s="51"/>
      <c r="M1138" s="51"/>
      <c r="N1138" s="51">
        <v>1136</v>
      </c>
      <c r="O1138" s="36">
        <v>700</v>
      </c>
      <c r="P1138" s="36">
        <v>985</v>
      </c>
      <c r="Q1138" s="51"/>
      <c r="R1138" s="51"/>
      <c r="S1138" s="51"/>
    </row>
    <row r="1139" spans="12:19" x14ac:dyDescent="0.25">
      <c r="L1139" s="51"/>
      <c r="M1139" s="51"/>
      <c r="N1139" s="51">
        <v>1137</v>
      </c>
      <c r="O1139" s="36">
        <v>700</v>
      </c>
      <c r="P1139" s="36">
        <v>985</v>
      </c>
      <c r="Q1139" s="51"/>
      <c r="R1139" s="51"/>
      <c r="S1139" s="51"/>
    </row>
    <row r="1140" spans="12:19" x14ac:dyDescent="0.25">
      <c r="L1140" s="51"/>
      <c r="M1140" s="51"/>
      <c r="N1140" s="51">
        <v>1138</v>
      </c>
      <c r="O1140" s="36">
        <v>700</v>
      </c>
      <c r="P1140" s="36">
        <v>985</v>
      </c>
      <c r="Q1140" s="51"/>
      <c r="R1140" s="51"/>
      <c r="S1140" s="51"/>
    </row>
    <row r="1141" spans="12:19" x14ac:dyDescent="0.25">
      <c r="L1141" s="51"/>
      <c r="M1141" s="51"/>
      <c r="N1141" s="51">
        <v>1139</v>
      </c>
      <c r="O1141" s="36">
        <v>700</v>
      </c>
      <c r="P1141" s="36">
        <v>985</v>
      </c>
      <c r="Q1141" s="51"/>
      <c r="R1141" s="51"/>
      <c r="S1141" s="51"/>
    </row>
    <row r="1142" spans="12:19" x14ac:dyDescent="0.25">
      <c r="L1142" s="51"/>
      <c r="M1142" s="51"/>
      <c r="N1142" s="51">
        <v>1140</v>
      </c>
      <c r="O1142" s="36">
        <v>700</v>
      </c>
      <c r="P1142" s="36">
        <v>985</v>
      </c>
      <c r="Q1142" s="51"/>
      <c r="R1142" s="51"/>
      <c r="S1142" s="51"/>
    </row>
    <row r="1143" spans="12:19" x14ac:dyDescent="0.25">
      <c r="L1143" s="51"/>
      <c r="M1143" s="51"/>
      <c r="N1143" s="51">
        <v>1141</v>
      </c>
      <c r="O1143" s="36">
        <v>700</v>
      </c>
      <c r="P1143" s="36">
        <v>985</v>
      </c>
      <c r="Q1143" s="51"/>
      <c r="R1143" s="51"/>
      <c r="S1143" s="51"/>
    </row>
    <row r="1144" spans="12:19" x14ac:dyDescent="0.25">
      <c r="L1144" s="51"/>
      <c r="M1144" s="51"/>
      <c r="N1144" s="51">
        <v>1142</v>
      </c>
      <c r="O1144" s="36">
        <v>700</v>
      </c>
      <c r="P1144" s="36">
        <v>985</v>
      </c>
      <c r="Q1144" s="51"/>
      <c r="R1144" s="51"/>
      <c r="S1144" s="51"/>
    </row>
    <row r="1145" spans="12:19" x14ac:dyDescent="0.25">
      <c r="L1145" s="51"/>
      <c r="M1145" s="51"/>
      <c r="N1145" s="51">
        <v>1143</v>
      </c>
      <c r="O1145" s="36">
        <v>700</v>
      </c>
      <c r="P1145" s="36">
        <v>985</v>
      </c>
      <c r="Q1145" s="51"/>
      <c r="R1145" s="51"/>
      <c r="S1145" s="51"/>
    </row>
    <row r="1146" spans="12:19" x14ac:dyDescent="0.25">
      <c r="L1146" s="51"/>
      <c r="M1146" s="51"/>
      <c r="N1146" s="51">
        <v>1144</v>
      </c>
      <c r="O1146" s="36">
        <v>700</v>
      </c>
      <c r="P1146" s="36">
        <v>985</v>
      </c>
      <c r="Q1146" s="51"/>
      <c r="R1146" s="51"/>
      <c r="S1146" s="51"/>
    </row>
    <row r="1147" spans="12:19" x14ac:dyDescent="0.25">
      <c r="L1147" s="51"/>
      <c r="M1147" s="51"/>
      <c r="N1147" s="51">
        <v>1145</v>
      </c>
      <c r="O1147" s="36">
        <v>700</v>
      </c>
      <c r="P1147" s="36">
        <v>985</v>
      </c>
      <c r="Q1147" s="51"/>
      <c r="R1147" s="51"/>
      <c r="S1147" s="51"/>
    </row>
    <row r="1148" spans="12:19" x14ac:dyDescent="0.25">
      <c r="L1148" s="51"/>
      <c r="M1148" s="51"/>
      <c r="N1148" s="51">
        <v>1146</v>
      </c>
      <c r="O1148" s="36">
        <v>700</v>
      </c>
      <c r="P1148" s="36">
        <v>985</v>
      </c>
      <c r="Q1148" s="51"/>
      <c r="R1148" s="51"/>
      <c r="S1148" s="51"/>
    </row>
    <row r="1149" spans="12:19" x14ac:dyDescent="0.25">
      <c r="L1149" s="51"/>
      <c r="M1149" s="51"/>
      <c r="N1149" s="51">
        <v>1147</v>
      </c>
      <c r="O1149" s="36">
        <v>700</v>
      </c>
      <c r="P1149" s="36">
        <v>985</v>
      </c>
      <c r="Q1149" s="51"/>
      <c r="R1149" s="51"/>
      <c r="S1149" s="51"/>
    </row>
    <row r="1150" spans="12:19" x14ac:dyDescent="0.25">
      <c r="L1150" s="51"/>
      <c r="M1150" s="51"/>
      <c r="N1150" s="51">
        <v>1148</v>
      </c>
      <c r="O1150" s="36">
        <v>700</v>
      </c>
      <c r="P1150" s="36">
        <v>985</v>
      </c>
      <c r="Q1150" s="51"/>
      <c r="R1150" s="51"/>
      <c r="S1150" s="51"/>
    </row>
    <row r="1151" spans="12:19" x14ac:dyDescent="0.25">
      <c r="L1151" s="51"/>
      <c r="M1151" s="51"/>
      <c r="N1151" s="51">
        <v>1149</v>
      </c>
      <c r="O1151" s="36">
        <v>700</v>
      </c>
      <c r="P1151" s="36">
        <v>985</v>
      </c>
      <c r="Q1151" s="51"/>
      <c r="R1151" s="51"/>
      <c r="S1151" s="51"/>
    </row>
    <row r="1152" spans="12:19" x14ac:dyDescent="0.25">
      <c r="L1152" s="51"/>
      <c r="M1152" s="51"/>
      <c r="N1152" s="51">
        <v>1150</v>
      </c>
      <c r="O1152" s="36">
        <v>700</v>
      </c>
      <c r="P1152" s="36">
        <v>985</v>
      </c>
      <c r="Q1152" s="51"/>
      <c r="R1152" s="51"/>
      <c r="S1152" s="51"/>
    </row>
    <row r="1153" spans="12:19" x14ac:dyDescent="0.25">
      <c r="L1153" s="51"/>
      <c r="M1153" s="51"/>
      <c r="N1153" s="51">
        <v>1151</v>
      </c>
      <c r="O1153" s="36">
        <v>700</v>
      </c>
      <c r="P1153" s="36">
        <v>985</v>
      </c>
      <c r="Q1153" s="51"/>
      <c r="R1153" s="51"/>
      <c r="S1153" s="51"/>
    </row>
    <row r="1154" spans="12:19" x14ac:dyDescent="0.25">
      <c r="L1154" s="51"/>
      <c r="M1154" s="51"/>
      <c r="N1154" s="51">
        <v>1152</v>
      </c>
      <c r="O1154" s="36">
        <v>700</v>
      </c>
      <c r="P1154" s="36">
        <v>985</v>
      </c>
      <c r="Q1154" s="51"/>
      <c r="R1154" s="51"/>
      <c r="S1154" s="51"/>
    </row>
    <row r="1155" spans="12:19" x14ac:dyDescent="0.25">
      <c r="L1155" s="51"/>
      <c r="M1155" s="51"/>
      <c r="N1155" s="51">
        <v>1153</v>
      </c>
      <c r="O1155" s="36">
        <v>700</v>
      </c>
      <c r="P1155" s="36">
        <v>985</v>
      </c>
      <c r="Q1155" s="51"/>
      <c r="R1155" s="51"/>
      <c r="S1155" s="51"/>
    </row>
    <row r="1156" spans="12:19" x14ac:dyDescent="0.25">
      <c r="L1156" s="51"/>
      <c r="M1156" s="51"/>
      <c r="N1156" s="51">
        <v>1154</v>
      </c>
      <c r="O1156" s="36">
        <v>700</v>
      </c>
      <c r="P1156" s="36">
        <v>985</v>
      </c>
      <c r="Q1156" s="51"/>
      <c r="R1156" s="51"/>
      <c r="S1156" s="51"/>
    </row>
    <row r="1157" spans="12:19" x14ac:dyDescent="0.25">
      <c r="L1157" s="51"/>
      <c r="M1157" s="51"/>
      <c r="N1157" s="51">
        <v>1155</v>
      </c>
      <c r="O1157" s="36">
        <v>700</v>
      </c>
      <c r="P1157" s="36">
        <v>985</v>
      </c>
      <c r="Q1157" s="51"/>
      <c r="R1157" s="51"/>
      <c r="S1157" s="51"/>
    </row>
    <row r="1158" spans="12:19" x14ac:dyDescent="0.25">
      <c r="L1158" s="51"/>
      <c r="M1158" s="51"/>
      <c r="N1158" s="51">
        <v>1156</v>
      </c>
      <c r="O1158" s="36">
        <v>700</v>
      </c>
      <c r="P1158" s="36">
        <v>985</v>
      </c>
      <c r="Q1158" s="51"/>
      <c r="R1158" s="51"/>
      <c r="S1158" s="51"/>
    </row>
    <row r="1159" spans="12:19" x14ac:dyDescent="0.25">
      <c r="L1159" s="51"/>
      <c r="M1159" s="51"/>
      <c r="N1159" s="51">
        <v>1157</v>
      </c>
      <c r="O1159" s="36">
        <v>700</v>
      </c>
      <c r="P1159" s="36">
        <v>985</v>
      </c>
      <c r="Q1159" s="51"/>
      <c r="R1159" s="51"/>
      <c r="S1159" s="51"/>
    </row>
    <row r="1160" spans="12:19" x14ac:dyDescent="0.25">
      <c r="L1160" s="51"/>
      <c r="M1160" s="51"/>
      <c r="N1160" s="51"/>
      <c r="O1160" s="51"/>
      <c r="P1160" s="51"/>
      <c r="Q1160" s="51"/>
      <c r="R1160" s="51"/>
      <c r="S1160" s="51"/>
    </row>
    <row r="1161" spans="12:19" x14ac:dyDescent="0.25">
      <c r="L1161" s="51"/>
      <c r="M1161" s="51"/>
      <c r="N1161" s="51"/>
      <c r="O1161" s="51"/>
      <c r="P1161" s="51"/>
      <c r="Q1161" s="51"/>
      <c r="R1161" s="51"/>
      <c r="S1161" s="51"/>
    </row>
    <row r="1162" spans="12:19" x14ac:dyDescent="0.25">
      <c r="L1162" s="51"/>
      <c r="M1162" s="51"/>
      <c r="N1162" s="51"/>
      <c r="O1162" s="51"/>
      <c r="P1162" s="51"/>
      <c r="Q1162" s="51"/>
      <c r="R1162" s="51"/>
      <c r="S1162" s="51"/>
    </row>
    <row r="1163" spans="12:19" x14ac:dyDescent="0.25">
      <c r="L1163" s="51"/>
      <c r="M1163" s="51"/>
      <c r="N1163" s="51"/>
      <c r="O1163" s="51"/>
      <c r="P1163" s="51"/>
      <c r="Q1163" s="51"/>
      <c r="R1163" s="51"/>
      <c r="S1163" s="51"/>
    </row>
    <row r="1164" spans="12:19" x14ac:dyDescent="0.25">
      <c r="L1164" s="51"/>
      <c r="M1164" s="51"/>
      <c r="N1164" s="51"/>
      <c r="O1164" s="51"/>
      <c r="P1164" s="51"/>
      <c r="Q1164" s="51"/>
      <c r="R1164" s="51"/>
      <c r="S1164" s="51"/>
    </row>
    <row r="1165" spans="12:19" x14ac:dyDescent="0.25">
      <c r="L1165" s="51"/>
      <c r="M1165" s="51"/>
      <c r="N1165" s="51"/>
      <c r="O1165" s="51"/>
      <c r="P1165" s="51"/>
      <c r="Q1165" s="51"/>
      <c r="R1165" s="51"/>
      <c r="S1165" s="51"/>
    </row>
    <row r="1166" spans="12:19" x14ac:dyDescent="0.25">
      <c r="L1166" s="51"/>
      <c r="M1166" s="51"/>
      <c r="N1166" s="51"/>
      <c r="O1166" s="51"/>
      <c r="P1166" s="51"/>
      <c r="Q1166" s="51"/>
      <c r="R1166" s="51"/>
      <c r="S1166" s="51"/>
    </row>
    <row r="1167" spans="12:19" x14ac:dyDescent="0.25">
      <c r="L1167" s="51"/>
      <c r="M1167" s="51"/>
      <c r="N1167" s="51"/>
      <c r="O1167" s="51"/>
      <c r="P1167" s="51"/>
      <c r="Q1167" s="51"/>
      <c r="R1167" s="51"/>
      <c r="S1167" s="51"/>
    </row>
    <row r="1168" spans="12:19" x14ac:dyDescent="0.25">
      <c r="L1168" s="51"/>
      <c r="M1168" s="51"/>
      <c r="N1168" s="51"/>
      <c r="O1168" s="51"/>
      <c r="P1168" s="51"/>
      <c r="Q1168" s="51"/>
      <c r="R1168" s="51"/>
      <c r="S1168" s="51"/>
    </row>
    <row r="1169" spans="12:19" x14ac:dyDescent="0.25">
      <c r="L1169" s="51"/>
      <c r="M1169" s="51"/>
      <c r="N1169" s="51"/>
      <c r="O1169" s="51"/>
      <c r="P1169" s="51"/>
      <c r="Q1169" s="51"/>
      <c r="R1169" s="51"/>
      <c r="S1169" s="51"/>
    </row>
    <row r="1170" spans="12:19" x14ac:dyDescent="0.25">
      <c r="L1170" s="51"/>
      <c r="M1170" s="51"/>
      <c r="N1170" s="51"/>
      <c r="O1170" s="51"/>
      <c r="P1170" s="51"/>
      <c r="Q1170" s="51"/>
      <c r="R1170" s="51"/>
      <c r="S1170" s="51"/>
    </row>
    <row r="1171" spans="12:19" x14ac:dyDescent="0.25">
      <c r="L1171" s="51"/>
      <c r="M1171" s="51"/>
      <c r="N1171" s="51"/>
      <c r="O1171" s="51"/>
      <c r="P1171" s="51"/>
      <c r="Q1171" s="51"/>
      <c r="R1171" s="51"/>
      <c r="S1171" s="51"/>
    </row>
    <row r="1172" spans="12:19" x14ac:dyDescent="0.25">
      <c r="L1172" s="51"/>
      <c r="M1172" s="51"/>
      <c r="N1172" s="51"/>
      <c r="O1172" s="51"/>
      <c r="P1172" s="51"/>
      <c r="Q1172" s="51"/>
      <c r="R1172" s="51"/>
      <c r="S1172" s="51"/>
    </row>
    <row r="1173" spans="12:19" x14ac:dyDescent="0.25">
      <c r="L1173" s="51"/>
      <c r="M1173" s="51"/>
      <c r="N1173" s="51"/>
      <c r="O1173" s="51"/>
      <c r="P1173" s="51"/>
      <c r="Q1173" s="51"/>
      <c r="R1173" s="51"/>
      <c r="S1173" s="51"/>
    </row>
    <row r="1174" spans="12:19" x14ac:dyDescent="0.25">
      <c r="L1174" s="51"/>
      <c r="M1174" s="51"/>
      <c r="N1174" s="51"/>
      <c r="O1174" s="51"/>
      <c r="P1174" s="51"/>
      <c r="Q1174" s="51"/>
      <c r="R1174" s="51"/>
      <c r="S1174" s="51"/>
    </row>
    <row r="1175" spans="12:19" x14ac:dyDescent="0.25">
      <c r="L1175" s="51"/>
      <c r="M1175" s="51"/>
      <c r="N1175" s="51"/>
      <c r="O1175" s="51"/>
      <c r="P1175" s="51"/>
      <c r="Q1175" s="51"/>
      <c r="R1175" s="51"/>
      <c r="S1175" s="51"/>
    </row>
    <row r="1176" spans="12:19" x14ac:dyDescent="0.25">
      <c r="L1176" s="51"/>
      <c r="M1176" s="51"/>
      <c r="N1176" s="51"/>
      <c r="O1176" s="51"/>
      <c r="P1176" s="51"/>
      <c r="Q1176" s="51"/>
      <c r="R1176" s="51"/>
      <c r="S1176" s="51"/>
    </row>
    <row r="1177" spans="12:19" x14ac:dyDescent="0.25">
      <c r="L1177" s="51"/>
      <c r="M1177" s="51"/>
      <c r="N1177" s="51"/>
      <c r="O1177" s="51"/>
      <c r="P1177" s="51"/>
      <c r="Q1177" s="51"/>
      <c r="R1177" s="51"/>
      <c r="S1177" s="51"/>
    </row>
    <row r="1178" spans="12:19" x14ac:dyDescent="0.25">
      <c r="L1178" s="51"/>
      <c r="M1178" s="51"/>
      <c r="N1178" s="51"/>
      <c r="O1178" s="51"/>
      <c r="P1178" s="51"/>
      <c r="Q1178" s="51"/>
      <c r="R1178" s="51"/>
      <c r="S1178" s="51"/>
    </row>
    <row r="1179" spans="12:19" x14ac:dyDescent="0.25">
      <c r="L1179" s="51"/>
      <c r="M1179" s="51"/>
      <c r="N1179" s="51"/>
      <c r="O1179" s="51"/>
      <c r="P1179" s="51"/>
      <c r="Q1179" s="51"/>
      <c r="R1179" s="51"/>
      <c r="S1179" s="51"/>
    </row>
    <row r="1180" spans="12:19" x14ac:dyDescent="0.25">
      <c r="L1180" s="51"/>
      <c r="M1180" s="51"/>
      <c r="N1180" s="51"/>
      <c r="O1180" s="51"/>
      <c r="P1180" s="51"/>
      <c r="Q1180" s="51"/>
      <c r="R1180" s="51"/>
      <c r="S1180" s="51"/>
    </row>
    <row r="1181" spans="12:19" x14ac:dyDescent="0.25">
      <c r="L1181" s="51"/>
      <c r="M1181" s="51"/>
      <c r="N1181" s="51"/>
      <c r="O1181" s="51"/>
      <c r="P1181" s="51"/>
      <c r="Q1181" s="51"/>
      <c r="R1181" s="51"/>
      <c r="S1181" s="51"/>
    </row>
    <row r="1182" spans="12:19" x14ac:dyDescent="0.25">
      <c r="L1182" s="51"/>
      <c r="M1182" s="51"/>
      <c r="N1182" s="51"/>
      <c r="O1182" s="51"/>
      <c r="P1182" s="51"/>
      <c r="Q1182" s="51"/>
      <c r="R1182" s="51"/>
      <c r="S1182" s="51"/>
    </row>
    <row r="1183" spans="12:19" x14ac:dyDescent="0.25">
      <c r="L1183" s="51"/>
      <c r="M1183" s="51"/>
      <c r="N1183" s="51"/>
      <c r="O1183" s="51"/>
      <c r="P1183" s="51"/>
      <c r="Q1183" s="51"/>
      <c r="R1183" s="51"/>
      <c r="S1183" s="51"/>
    </row>
    <row r="1184" spans="12:19" x14ac:dyDescent="0.25">
      <c r="L1184" s="51"/>
      <c r="M1184" s="51"/>
      <c r="N1184" s="51"/>
      <c r="O1184" s="51"/>
      <c r="P1184" s="51"/>
      <c r="Q1184" s="51"/>
      <c r="R1184" s="51"/>
      <c r="S1184" s="51"/>
    </row>
    <row r="1185" spans="12:19" x14ac:dyDescent="0.25">
      <c r="L1185" s="51"/>
      <c r="M1185" s="51"/>
      <c r="N1185" s="51"/>
      <c r="O1185" s="51"/>
      <c r="P1185" s="51"/>
      <c r="Q1185" s="51"/>
      <c r="R1185" s="51"/>
      <c r="S1185" s="51"/>
    </row>
    <row r="1186" spans="12:19" x14ac:dyDescent="0.25">
      <c r="L1186" s="51"/>
      <c r="M1186" s="51"/>
      <c r="N1186" s="51"/>
      <c r="O1186" s="51"/>
      <c r="P1186" s="51"/>
      <c r="Q1186" s="51"/>
      <c r="R1186" s="51"/>
      <c r="S1186" s="51"/>
    </row>
    <row r="1187" spans="12:19" x14ac:dyDescent="0.25">
      <c r="L1187" s="51"/>
      <c r="M1187" s="51"/>
      <c r="N1187" s="51"/>
      <c r="O1187" s="51"/>
      <c r="P1187" s="51"/>
      <c r="Q1187" s="51"/>
      <c r="R1187" s="51"/>
      <c r="S1187" s="51"/>
    </row>
    <row r="1188" spans="12:19" x14ac:dyDescent="0.25">
      <c r="L1188" s="51"/>
      <c r="M1188" s="51"/>
      <c r="N1188" s="51"/>
      <c r="O1188" s="51"/>
      <c r="P1188" s="51"/>
      <c r="Q1188" s="51"/>
      <c r="R1188" s="51"/>
      <c r="S1188" s="51"/>
    </row>
    <row r="1189" spans="12:19" x14ac:dyDescent="0.25">
      <c r="L1189" s="51"/>
      <c r="M1189" s="51"/>
      <c r="N1189" s="51"/>
      <c r="O1189" s="51"/>
      <c r="P1189" s="51"/>
      <c r="Q1189" s="51"/>
      <c r="R1189" s="51"/>
      <c r="S1189" s="51"/>
    </row>
    <row r="1190" spans="12:19" x14ac:dyDescent="0.25">
      <c r="L1190" s="51"/>
      <c r="M1190" s="51"/>
      <c r="N1190" s="51"/>
      <c r="O1190" s="51"/>
      <c r="P1190" s="51"/>
      <c r="Q1190" s="51"/>
      <c r="R1190" s="51"/>
      <c r="S1190" s="51"/>
    </row>
    <row r="1191" spans="12:19" x14ac:dyDescent="0.25">
      <c r="L1191" s="51"/>
      <c r="M1191" s="51"/>
      <c r="N1191" s="51"/>
      <c r="O1191" s="51"/>
      <c r="P1191" s="51"/>
      <c r="Q1191" s="51"/>
      <c r="R1191" s="51"/>
      <c r="S1191" s="51"/>
    </row>
    <row r="1192" spans="12:19" x14ac:dyDescent="0.25">
      <c r="L1192" s="51"/>
      <c r="M1192" s="51"/>
      <c r="N1192" s="51"/>
      <c r="O1192" s="51"/>
      <c r="P1192" s="51"/>
      <c r="Q1192" s="51"/>
      <c r="R1192" s="51"/>
      <c r="S1192" s="51"/>
    </row>
    <row r="1193" spans="12:19" x14ac:dyDescent="0.25">
      <c r="L1193" s="51"/>
      <c r="M1193" s="51"/>
      <c r="N1193" s="51"/>
      <c r="O1193" s="51"/>
      <c r="P1193" s="51"/>
      <c r="Q1193" s="51"/>
      <c r="R1193" s="51"/>
      <c r="S1193" s="51"/>
    </row>
    <row r="1194" spans="12:19" x14ac:dyDescent="0.25">
      <c r="L1194" s="51"/>
      <c r="M1194" s="51"/>
      <c r="N1194" s="51"/>
      <c r="O1194" s="51"/>
      <c r="P1194" s="51"/>
      <c r="Q1194" s="51"/>
      <c r="R1194" s="51"/>
      <c r="S1194" s="51"/>
    </row>
    <row r="1195" spans="12:19" x14ac:dyDescent="0.25">
      <c r="L1195" s="51"/>
      <c r="M1195" s="51"/>
      <c r="N1195" s="51"/>
      <c r="O1195" s="51"/>
      <c r="P1195" s="51"/>
      <c r="Q1195" s="51"/>
      <c r="R1195" s="51"/>
      <c r="S1195" s="51"/>
    </row>
    <row r="1196" spans="12:19" x14ac:dyDescent="0.25">
      <c r="L1196" s="51"/>
      <c r="M1196" s="51"/>
      <c r="N1196" s="51"/>
      <c r="O1196" s="51"/>
      <c r="P1196" s="51"/>
      <c r="Q1196" s="51"/>
      <c r="R1196" s="51"/>
      <c r="S1196" s="51"/>
    </row>
    <row r="1197" spans="12:19" x14ac:dyDescent="0.25">
      <c r="L1197" s="51"/>
      <c r="M1197" s="51"/>
      <c r="N1197" s="51"/>
      <c r="O1197" s="51"/>
      <c r="P1197" s="51"/>
      <c r="Q1197" s="51"/>
      <c r="R1197" s="51"/>
      <c r="S1197" s="51"/>
    </row>
    <row r="1198" spans="12:19" x14ac:dyDescent="0.25">
      <c r="L1198" s="51"/>
      <c r="M1198" s="51"/>
      <c r="N1198" s="51"/>
      <c r="O1198" s="51"/>
      <c r="P1198" s="51"/>
      <c r="Q1198" s="51"/>
      <c r="R1198" s="51"/>
      <c r="S1198" s="51"/>
    </row>
    <row r="1199" spans="12:19" x14ac:dyDescent="0.25">
      <c r="L1199" s="51"/>
      <c r="M1199" s="51"/>
      <c r="N1199" s="51"/>
      <c r="O1199" s="51"/>
      <c r="P1199" s="51"/>
      <c r="Q1199" s="51"/>
      <c r="R1199" s="51"/>
      <c r="S1199" s="51"/>
    </row>
    <row r="1200" spans="12:19" x14ac:dyDescent="0.25">
      <c r="L1200" s="51"/>
      <c r="M1200" s="51"/>
      <c r="N1200" s="51"/>
      <c r="O1200" s="51"/>
      <c r="P1200" s="51"/>
      <c r="Q1200" s="51"/>
      <c r="R1200" s="51"/>
      <c r="S1200" s="51"/>
    </row>
    <row r="1201" spans="12:19" x14ac:dyDescent="0.25">
      <c r="L1201" s="51"/>
      <c r="M1201" s="51"/>
      <c r="N1201" s="51"/>
      <c r="O1201" s="51"/>
      <c r="P1201" s="51"/>
      <c r="Q1201" s="51"/>
      <c r="R1201" s="51"/>
      <c r="S1201" s="51"/>
    </row>
    <row r="1202" spans="12:19" x14ac:dyDescent="0.25">
      <c r="L1202" s="51"/>
      <c r="M1202" s="51"/>
      <c r="N1202" s="51"/>
      <c r="O1202" s="51"/>
      <c r="P1202" s="51"/>
      <c r="Q1202" s="51"/>
      <c r="R1202" s="51"/>
      <c r="S1202" s="51"/>
    </row>
    <row r="1203" spans="12:19" x14ac:dyDescent="0.25">
      <c r="L1203" s="51"/>
      <c r="M1203" s="51"/>
      <c r="N1203" s="51"/>
      <c r="O1203" s="51"/>
      <c r="P1203" s="51"/>
      <c r="Q1203" s="51"/>
      <c r="R1203" s="51"/>
      <c r="S1203" s="51"/>
    </row>
    <row r="1204" spans="12:19" x14ac:dyDescent="0.25">
      <c r="L1204" s="51"/>
      <c r="M1204" s="51"/>
      <c r="N1204" s="51"/>
      <c r="O1204" s="51"/>
      <c r="P1204" s="51"/>
      <c r="Q1204" s="51"/>
      <c r="R1204" s="51"/>
      <c r="S1204" s="51"/>
    </row>
    <row r="1205" spans="12:19" x14ac:dyDescent="0.25">
      <c r="L1205" s="51"/>
      <c r="M1205" s="51"/>
      <c r="N1205" s="51"/>
      <c r="O1205" s="51"/>
      <c r="P1205" s="51"/>
      <c r="Q1205" s="51"/>
      <c r="R1205" s="51"/>
      <c r="S1205" s="51"/>
    </row>
    <row r="1206" spans="12:19" x14ac:dyDescent="0.25">
      <c r="L1206" s="51"/>
      <c r="M1206" s="51"/>
      <c r="N1206" s="51"/>
      <c r="O1206" s="51"/>
      <c r="P1206" s="51"/>
      <c r="Q1206" s="51"/>
      <c r="R1206" s="51"/>
      <c r="S1206" s="51"/>
    </row>
    <row r="1207" spans="12:19" x14ac:dyDescent="0.25">
      <c r="L1207" s="51"/>
      <c r="M1207" s="51"/>
      <c r="N1207" s="51"/>
      <c r="O1207" s="51"/>
      <c r="P1207" s="51"/>
      <c r="Q1207" s="51"/>
      <c r="R1207" s="51"/>
      <c r="S1207" s="51"/>
    </row>
    <row r="1208" spans="12:19" x14ac:dyDescent="0.25">
      <c r="L1208" s="51"/>
      <c r="M1208" s="51"/>
      <c r="N1208" s="51"/>
      <c r="O1208" s="51"/>
      <c r="P1208" s="51"/>
      <c r="Q1208" s="51"/>
      <c r="R1208" s="51"/>
      <c r="S1208" s="51"/>
    </row>
    <row r="1209" spans="12:19" x14ac:dyDescent="0.25">
      <c r="L1209" s="51"/>
      <c r="M1209" s="51"/>
      <c r="N1209" s="51"/>
      <c r="O1209" s="51"/>
      <c r="P1209" s="51"/>
      <c r="Q1209" s="51"/>
      <c r="R1209" s="51"/>
      <c r="S1209" s="51"/>
    </row>
    <row r="1210" spans="12:19" x14ac:dyDescent="0.25">
      <c r="L1210" s="51"/>
      <c r="M1210" s="51"/>
      <c r="N1210" s="51"/>
      <c r="O1210" s="51"/>
      <c r="P1210" s="51"/>
      <c r="Q1210" s="51"/>
      <c r="R1210" s="51"/>
      <c r="S1210" s="51"/>
    </row>
    <row r="1211" spans="12:19" x14ac:dyDescent="0.25">
      <c r="L1211" s="51"/>
      <c r="M1211" s="51"/>
      <c r="N1211" s="51"/>
      <c r="O1211" s="51"/>
      <c r="P1211" s="51"/>
      <c r="Q1211" s="51"/>
      <c r="R1211" s="51"/>
      <c r="S1211" s="51"/>
    </row>
    <row r="1212" spans="12:19" x14ac:dyDescent="0.25">
      <c r="L1212" s="51"/>
      <c r="M1212" s="51"/>
      <c r="N1212" s="51"/>
      <c r="O1212" s="51"/>
      <c r="P1212" s="51"/>
      <c r="Q1212" s="51"/>
      <c r="R1212" s="51"/>
      <c r="S1212" s="51"/>
    </row>
    <row r="1213" spans="12:19" x14ac:dyDescent="0.25">
      <c r="L1213" s="51"/>
      <c r="M1213" s="51"/>
      <c r="N1213" s="51"/>
      <c r="O1213" s="51"/>
      <c r="P1213" s="51"/>
      <c r="Q1213" s="51"/>
      <c r="R1213" s="51"/>
      <c r="S1213" s="51"/>
    </row>
    <row r="1214" spans="12:19" x14ac:dyDescent="0.25">
      <c r="L1214" s="51"/>
      <c r="M1214" s="51"/>
      <c r="N1214" s="51"/>
      <c r="O1214" s="51"/>
      <c r="P1214" s="51"/>
      <c r="Q1214" s="51"/>
      <c r="R1214" s="51"/>
      <c r="S1214" s="51"/>
    </row>
    <row r="1215" spans="12:19" x14ac:dyDescent="0.25">
      <c r="L1215" s="51"/>
      <c r="M1215" s="51"/>
      <c r="N1215" s="51"/>
      <c r="O1215" s="51"/>
      <c r="P1215" s="51"/>
      <c r="Q1215" s="51"/>
      <c r="R1215" s="51"/>
      <c r="S1215" s="51"/>
    </row>
    <row r="1216" spans="12:19" x14ac:dyDescent="0.25">
      <c r="L1216" s="51"/>
      <c r="M1216" s="51"/>
      <c r="N1216" s="51"/>
      <c r="O1216" s="51"/>
      <c r="P1216" s="51"/>
      <c r="Q1216" s="51"/>
      <c r="R1216" s="51"/>
      <c r="S1216" s="51"/>
    </row>
    <row r="1217" spans="12:19" x14ac:dyDescent="0.25">
      <c r="L1217" s="51"/>
      <c r="M1217" s="51"/>
      <c r="N1217" s="51"/>
      <c r="O1217" s="51"/>
      <c r="P1217" s="51"/>
      <c r="Q1217" s="51"/>
      <c r="R1217" s="51"/>
      <c r="S1217" s="51"/>
    </row>
    <row r="1218" spans="12:19" x14ac:dyDescent="0.25">
      <c r="L1218" s="51"/>
      <c r="M1218" s="51"/>
      <c r="N1218" s="51"/>
      <c r="O1218" s="51"/>
      <c r="P1218" s="51"/>
      <c r="Q1218" s="51"/>
      <c r="R1218" s="51"/>
      <c r="S1218" s="51"/>
    </row>
    <row r="1219" spans="12:19" x14ac:dyDescent="0.25">
      <c r="L1219" s="51"/>
      <c r="M1219" s="51"/>
      <c r="N1219" s="51"/>
      <c r="O1219" s="51"/>
      <c r="P1219" s="51"/>
      <c r="Q1219" s="51"/>
      <c r="R1219" s="51"/>
      <c r="S1219" s="51"/>
    </row>
    <row r="1220" spans="12:19" x14ac:dyDescent="0.25">
      <c r="L1220" s="51"/>
      <c r="M1220" s="51"/>
      <c r="N1220" s="51"/>
      <c r="O1220" s="51"/>
      <c r="P1220" s="51"/>
      <c r="Q1220" s="51"/>
      <c r="R1220" s="51"/>
      <c r="S1220" s="51"/>
    </row>
    <row r="1221" spans="12:19" x14ac:dyDescent="0.25">
      <c r="L1221" s="51"/>
      <c r="M1221" s="51"/>
      <c r="N1221" s="51"/>
      <c r="O1221" s="51"/>
      <c r="P1221" s="51"/>
      <c r="Q1221" s="51"/>
      <c r="R1221" s="51"/>
      <c r="S1221" s="51"/>
    </row>
    <row r="1222" spans="12:19" x14ac:dyDescent="0.25">
      <c r="L1222" s="51"/>
      <c r="M1222" s="51"/>
      <c r="N1222" s="51"/>
      <c r="O1222" s="51"/>
      <c r="P1222" s="51"/>
      <c r="Q1222" s="51"/>
      <c r="R1222" s="51"/>
      <c r="S1222" s="5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23" sqref="V2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W15" sqref="W1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Input - output</vt:lpstr>
      <vt:lpstr>Calculations</vt:lpstr>
      <vt:lpstr>Options</vt:lpstr>
      <vt:lpstr>Pipelines</vt:lpstr>
      <vt:lpstr>Introduction</vt:lpstr>
      <vt:lpstr>step 1</vt:lpstr>
      <vt:lpstr>step 2</vt:lpstr>
      <vt:lpstr>step 3</vt:lpstr>
      <vt:lpstr>step 4</vt:lpstr>
      <vt:lpstr>step 5</vt:lpstr>
      <vt:lpstr>RESULT</vt:lpstr>
      <vt:lpstr>h_pump_Kalina</vt:lpstr>
      <vt:lpstr>h_pump_ORC</vt:lpstr>
      <vt:lpstr>Inlet_temperature_Kalina</vt:lpstr>
      <vt:lpstr>m_dot_w_Kalina</vt:lpstr>
      <vt:lpstr>m_dot_w_ORC</vt:lpstr>
      <vt:lpstr>n_well_Kalina</vt:lpstr>
      <vt:lpstr>n_well_ORC</vt:lpstr>
      <vt:lpstr>T_w_in_Kalina</vt:lpstr>
      <vt:lpstr>T_w_in_ORC</vt:lpstr>
    </vt:vector>
  </TitlesOfParts>
  <Company>Mannvit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Heiðrún Sigurðardóttir</dc:creator>
  <cp:lastModifiedBy>Philippe Dumas</cp:lastModifiedBy>
  <dcterms:created xsi:type="dcterms:W3CDTF">2012-10-24T15:30:22Z</dcterms:created>
  <dcterms:modified xsi:type="dcterms:W3CDTF">2013-03-14T16:47:04Z</dcterms:modified>
</cp:coreProperties>
</file>